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6" windowHeight="4080" tabRatio="862" activeTab="9"/>
  </bookViews>
  <sheets>
    <sheet name="Fin. būklės" sheetId="1" r:id="rId1"/>
    <sheet name="Veiklos rezultatų" sheetId="2" r:id="rId2"/>
    <sheet name="Grynojo turto pokyčių" sheetId="3" r:id="rId3"/>
    <sheet name="Mokėt.sumos" sheetId="4" r:id="rId4"/>
    <sheet name="Gaut.sumos" sheetId="5" r:id="rId5"/>
    <sheet name="Pinigų srautų" sheetId="6" r:id="rId6"/>
    <sheet name="AR.8 Atsargos" sheetId="7" r:id="rId7"/>
    <sheet name="AR.10 Kitos pajamos" sheetId="8" r:id="rId8"/>
    <sheet name="AR.20-4fin.sumos" sheetId="9" r:id="rId9"/>
    <sheet name="AR.20-5fin.sumu likučiai" sheetId="10" r:id="rId10"/>
  </sheets>
  <definedNames>
    <definedName name="_ftn1" localSheetId="2">'Grynojo turto pokyčių'!$A$20</definedName>
    <definedName name="_ftnref1" localSheetId="2">'Grynojo turto pokyčių'!#REF!</definedName>
    <definedName name="_xlnm.Print_Area" localSheetId="8">'AR.20-4fin.sumos'!$A$1:$M$29</definedName>
    <definedName name="_xlnm.Print_Area" localSheetId="6">'AR.8 Atsargos'!$A$1:$J$35</definedName>
    <definedName name="_xlnm.Print_Area" localSheetId="0">'Fin. būklės'!$A$1:$E$96</definedName>
    <definedName name="_xlnm.Print_Area" localSheetId="2">'Grynojo turto pokyčių'!$A$1:$J$41</definedName>
    <definedName name="_xlnm.Print_Area" localSheetId="1">'Veiklos rezultatų'!$A$1:$I$60</definedName>
    <definedName name="_xlnm.Print_Titles" localSheetId="8">'AR.20-4fin.sumos'!$11:$13</definedName>
    <definedName name="_xlnm.Print_Titles" localSheetId="6">'AR.8 Atsargos'!$9:$11</definedName>
    <definedName name="_xlnm.Print_Titles" localSheetId="0">'Fin. būklės'!$15:$15</definedName>
    <definedName name="_xlnm.Print_Titles" localSheetId="5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<sst xmlns="http://schemas.openxmlformats.org/spreadsheetml/2006/main" count="893" uniqueCount="538">
  <si>
    <t>5 priedas</t>
  </si>
  <si>
    <t>Per ataskaitinį laikotarpį</t>
  </si>
  <si>
    <t>Atsargų nuvertėjimas ataskaitinio laikotarpio pabaigoje (6+7+8-9-10+/-11)</t>
  </si>
  <si>
    <t>Atsargų balansinė vertė ataskaitinio laikotarpio pabaigoje (5-12)</t>
  </si>
  <si>
    <r>
      <t>Atsargų nuvertėjimas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per ataskaitinį laikotarpį </t>
    </r>
  </si>
  <si>
    <r>
      <t>Atsargų nuvertėjimo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atkūrimo per ataskaitinį laikotarpį suma</t>
    </r>
  </si>
  <si>
    <t>Silvija Baranauskienė</t>
  </si>
  <si>
    <t xml:space="preserve">   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</si>
  <si>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</si>
  <si>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</si>
  <si>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</si>
  <si>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</si>
  <si>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</si>
  <si>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</si>
  <si>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</si>
  <si>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Gautos finansavimo sumos</t>
  </si>
  <si>
    <t>5=3+4</t>
  </si>
  <si>
    <t>8=6+7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</si>
  <si>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</si>
  <si>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</si>
  <si>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</si>
  <si>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</si>
  <si>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</si>
  <si>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</si>
  <si>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</si>
  <si>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</si>
  <si>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 xml:space="preserve">GRYNOJO TURTO POKYČIŲ ATASKAITA  * </t>
  </si>
  <si>
    <t>* Pažymėti ataskaitos laukai nepildomi</t>
  </si>
  <si>
    <t>Iš valstybės biudžeto (išskyrus valstybės biudžeto asignavimams priklausančią finansavimo sumų iš Europos Sąjungos, užsienio valstybių ir tarptautinių organizacijų dalį)</t>
  </si>
  <si>
    <t>(Žemesniojo lygio viešojo sektoriaus subjektų, išskyrus mokesčių fondus ir išteklių fondus (įskaitant socialinės apsaugos fondus), veiklos rezultatų ataskaitos forma)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</si>
  <si>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</si>
  <si>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</si>
  <si>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</si>
  <si>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</si>
  <si>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</si>
  <si>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</si>
  <si>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</si>
  <si>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</si>
  <si>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</si>
  <si>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</si>
  <si>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</si>
  <si>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</si>
  <si>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</si>
  <si>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</si>
  <si>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</si>
  <si>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</si>
  <si>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</si>
  <si>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</si>
  <si>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t>* Reikšmingos sumos turi būti detalizuojamos aiškinamojo rašto tekste.</t>
  </si>
  <si>
    <t>(Informacijos apie balansinę atsargų vertę pateikimo žemesniojo lygio finansinių ataskaitų aiškinamajame rašte forma)</t>
  </si>
  <si>
    <t>Nemokamai arba už simbolinį atlygį gautų atsargų sukaupta nuvertėjimo suma (iki perdavimo)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</si>
  <si>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</si>
  <si>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</si>
  <si>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</si>
  <si>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</si>
  <si>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</si>
  <si>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</si>
  <si>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</si>
  <si>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*Reikšmingos sumos turi būti detalizuojamos aiškinamojo rašto tekste.</t>
  </si>
  <si>
    <t>(Informacijos apie pagrindinės veiklos kitas pajamas ir kitos veiklos pajamas pateikimo žemesniojo ir aukštesniojo lygių finansinių ataskaitų aiškinamajame rašte forma)</t>
  </si>
  <si>
    <r>
      <t xml:space="preserve">Ilgalaikio materialiojo, </t>
    </r>
    <r>
      <rPr>
        <sz val="10"/>
        <color indexed="56"/>
        <rFont val="Times New Roman"/>
        <family val="1"/>
      </rPr>
      <t>nematerialiojo</t>
    </r>
    <r>
      <rPr>
        <sz val="10"/>
        <rFont val="Times New Roman"/>
        <family val="1"/>
      </rPr>
      <t xml:space="preserve"> ir biologinio turto pardavimo pelnas</t>
    </r>
  </si>
  <si>
    <t>** Nurodoma, kokios tai paslaugos, ir, jei suma reikšminga, ji detalizuojama aiškinamojo rašto tekste.</t>
  </si>
  <si>
    <t xml:space="preserve">     </t>
  </si>
  <si>
    <t>Šiaulių Gegužių progmnazija</t>
  </si>
  <si>
    <t>ŠIAULIŲ GEGUŽIŲ PROGIMNAZIJA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</si>
  <si>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</si>
  <si>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</si>
  <si>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</si>
  <si>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</si>
  <si>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</si>
  <si>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</si>
  <si>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</si>
  <si>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</si>
  <si>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</si>
  <si>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</si>
  <si>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</si>
  <si>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Neatlygintinai gautas turtas</t>
  </si>
  <si>
    <t>Finansavimo sumų sumažėjimas dėl turto pardavimo</t>
  </si>
  <si>
    <t>finansinių ataskaitų aiškinamajame rašte forma)</t>
  </si>
  <si>
    <t>atsargos, skirtos parduoti</t>
  </si>
  <si>
    <t xml:space="preserve"> S.Dariaus ir S.Girėno 22, Šiauliai</t>
  </si>
  <si>
    <t>190532281    S.Dariaus ir S. Girėno 22, Šiauliai</t>
  </si>
  <si>
    <t>Šiaulių Gegužių progimnazija</t>
  </si>
  <si>
    <t>Progimnazijos direktorė</t>
  </si>
  <si>
    <t>190532281     ŠIAULIŲ GEGUŽIŲ PROGIMNAZIJA</t>
  </si>
  <si>
    <t>Finansavimo sumos</t>
  </si>
  <si>
    <t>PINIGŲ SRAUTŲ ATASKAITA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</si>
  <si>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</si>
  <si>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</si>
  <si>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</si>
  <si>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</si>
  <si>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</si>
  <si>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</si>
  <si>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</si>
  <si>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</si>
  <si>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</si>
  <si>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</si>
  <si>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</si>
  <si>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</si>
  <si>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</si>
  <si>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</si>
  <si>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</si>
  <si>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</si>
  <si>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</si>
  <si>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</si>
  <si>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</si>
  <si>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</si>
  <si>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</si>
  <si>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</si>
  <si>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</si>
  <si>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</si>
  <si>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</si>
  <si>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</si>
  <si>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</si>
  <si>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</si>
  <si>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</si>
  <si>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</si>
  <si>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</si>
  <si>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</si>
  <si>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</si>
  <si>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</si>
  <si>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</si>
  <si>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</si>
  <si>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</si>
  <si>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</si>
  <si>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</si>
  <si>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</si>
  <si>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</si>
  <si>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</si>
  <si>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</si>
  <si>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</si>
  <si>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</si>
  <si>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</si>
  <si>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</si>
  <si>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</si>
  <si>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</si>
  <si>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</si>
  <si>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</si>
  <si>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</si>
  <si>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</si>
  <si>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</si>
  <si>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</si>
  <si>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</si>
  <si>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</si>
  <si>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</si>
  <si>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</si>
  <si>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</si>
  <si>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</si>
  <si>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</si>
  <si>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</si>
  <si>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</si>
  <si>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</si>
  <si>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</si>
  <si>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</si>
  <si>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</si>
  <si>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</si>
  <si>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</si>
  <si>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</si>
  <si>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</si>
  <si>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</si>
  <si>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</si>
  <si>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</si>
  <si>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</si>
  <si>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</si>
  <si>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</si>
  <si>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</si>
  <si>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</si>
  <si>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</si>
  <si>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</si>
  <si>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</si>
  <si>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</si>
  <si>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</si>
  <si>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</si>
  <si>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</si>
  <si>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</si>
  <si>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</si>
  <si>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</si>
  <si>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</si>
  <si>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</si>
  <si>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</si>
  <si>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</si>
  <si>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</si>
  <si>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</si>
  <si>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</si>
  <si>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</si>
  <si>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</si>
  <si>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</si>
  <si>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</si>
  <si>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</si>
  <si>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</si>
  <si>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</si>
  <si>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</si>
  <si>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</si>
  <si>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</si>
  <si>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</si>
  <si>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</si>
  <si>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</si>
  <si>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</si>
  <si>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</si>
  <si>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</si>
  <si>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</si>
  <si>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</si>
  <si>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</si>
  <si>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</si>
  <si>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</si>
  <si>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</si>
  <si>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</si>
  <si>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</si>
  <si>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</si>
  <si>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</si>
  <si>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</si>
  <si>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nebaigtos vykdyti sutartys</t>
  </si>
  <si>
    <t>pagaminta produkcija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</si>
  <si>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</si>
  <si>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</si>
  <si>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</si>
  <si>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</si>
  <si>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</si>
  <si>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</si>
  <si>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</si>
  <si>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</si>
  <si>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</si>
  <si>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</si>
  <si>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</si>
  <si>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</si>
  <si>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</si>
  <si>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</si>
  <si>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</si>
  <si>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</si>
  <si>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</si>
  <si>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 xml:space="preserve"> 190532281 S.Dariaus ir S.Girėno 22, Šiauliai</t>
  </si>
  <si>
    <t>Vitalija Brazdžiūnienė</t>
  </si>
  <si>
    <t>Pagrindinės veiklos kitos pajamos</t>
  </si>
  <si>
    <t>Pervestinų pagrindinės veiklos kitų pajamų suma</t>
  </si>
  <si>
    <t>PAGRINDINĖS VEIKLOS PERVIRŠIS AR DEFICITAS</t>
  </si>
  <si>
    <t>Darbo užmokesčio ir socialinio draudimo</t>
  </si>
  <si>
    <t>Pervestos lėšos</t>
  </si>
  <si>
    <t>Išmokos</t>
  </si>
  <si>
    <t>Kitų paslaugų įsigijimo</t>
  </si>
  <si>
    <t>Kitos išmokos</t>
  </si>
  <si>
    <t>Kiti finansinės veiklos pinigų srautai</t>
  </si>
  <si>
    <t>Finansavimo sumų likutis ataskaitinio laikotarpio pradžioje</t>
  </si>
  <si>
    <t>Finansavimo sumų likutis ataskaitinio laikotarpio pabaigoje</t>
  </si>
  <si>
    <t>1.1.</t>
  </si>
  <si>
    <t>1.2.</t>
  </si>
  <si>
    <t>1.3.</t>
  </si>
  <si>
    <t>2.1.</t>
  </si>
  <si>
    <t>3.1.</t>
  </si>
  <si>
    <t>3.2.</t>
  </si>
  <si>
    <t>3.3.</t>
  </si>
  <si>
    <t>4.1.</t>
  </si>
  <si>
    <t>4.2.</t>
  </si>
  <si>
    <t>2.2.</t>
  </si>
  <si>
    <t>2.3.</t>
  </si>
  <si>
    <t>3.4.</t>
  </si>
  <si>
    <t>1.4.</t>
  </si>
  <si>
    <t>GRYNASIS PERVIRŠIS AR DEFICITAS</t>
  </si>
  <si>
    <t>IX.</t>
  </si>
  <si>
    <t>X.</t>
  </si>
  <si>
    <t>XI.</t>
  </si>
  <si>
    <t>XII.</t>
  </si>
  <si>
    <t>1.5.</t>
  </si>
  <si>
    <t>1.6.</t>
  </si>
  <si>
    <t>2.4.</t>
  </si>
  <si>
    <t>Straipsnio pavadinimas</t>
  </si>
  <si>
    <t>Atsargų įsigijimo vertė ataskaitinio laikotarpio pradžioje</t>
  </si>
  <si>
    <t>Pergrupavimai (+/-)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</si>
  <si>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</si>
  <si>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</si>
  <si>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</si>
  <si>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</si>
  <si>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</si>
  <si>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</si>
  <si>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</si>
  <si>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</si>
  <si>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</si>
  <si>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</si>
  <si>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</si>
  <si>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</si>
  <si>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</si>
  <si>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</si>
  <si>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</si>
  <si>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</si>
  <si>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</si>
  <si>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</si>
  <si>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</si>
  <si>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</si>
  <si>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</si>
  <si>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</si>
  <si>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</si>
  <si>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</si>
  <si>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</si>
  <si>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</si>
  <si>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</si>
  <si>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</si>
  <si>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</si>
  <si>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</si>
  <si>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</si>
  <si>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</si>
  <si>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</si>
  <si>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</si>
  <si>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</si>
  <si>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</si>
  <si>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</si>
  <si>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</si>
  <si>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</si>
  <si>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</si>
  <si>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</si>
  <si>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</si>
  <si>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</si>
  <si>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</si>
  <si>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</si>
  <si>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</si>
  <si>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</si>
  <si>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</si>
  <si>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</si>
  <si>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</si>
  <si>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</si>
  <si>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</si>
  <si>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</si>
  <si>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</si>
  <si>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</si>
  <si>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</si>
  <si>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</si>
  <si>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</si>
  <si>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</si>
  <si>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</si>
  <si>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</si>
  <si>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</si>
  <si>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</si>
  <si>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</si>
  <si>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</si>
  <si>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</si>
  <si>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</si>
  <si>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</si>
  <si>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</si>
  <si>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</si>
  <si>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</si>
  <si>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</si>
  <si>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</si>
  <si>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</si>
  <si>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</si>
  <si>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</si>
  <si>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</si>
  <si>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</si>
  <si>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</si>
  <si>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</si>
  <si>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</si>
  <si>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</si>
  <si>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</si>
  <si>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</si>
  <si>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</si>
  <si>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</si>
  <si>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</si>
  <si>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</si>
  <si>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>Ataskaitinio laikotarpio grynasis perviršis ar deficitas</t>
  </si>
  <si>
    <t>Dalininkų kapitalo padidėjimo (sumažėjimo) sumos</t>
  </si>
  <si>
    <t>Kiti panaudoti rezervai</t>
  </si>
  <si>
    <t>14.</t>
  </si>
  <si>
    <t xml:space="preserve">Kiti sudaryti rezervai </t>
  </si>
  <si>
    <t>13.</t>
  </si>
  <si>
    <t>Kitos tikrosios vertės rezervo padidėjimo (sumažėjimo) sumos</t>
  </si>
  <si>
    <t>12.</t>
  </si>
  <si>
    <t>Tikrosios vertės rezervo likutis, perduotas perleidus ilgalaikį turtą kitam subjektui</t>
  </si>
  <si>
    <t>11.</t>
  </si>
  <si>
    <t>Tikrosios vertės rezervo likutis, gautas perėmus ilgalaikį turtą iš kito viešojo sektoriaus subjekto</t>
  </si>
  <si>
    <t>10.</t>
  </si>
  <si>
    <t>9.</t>
  </si>
  <si>
    <t>8.</t>
  </si>
  <si>
    <t>Dalininkų (nuosavo) kapitalo padidėjimo (sumažėjimo) sumos</t>
  </si>
  <si>
    <t>7.</t>
  </si>
  <si>
    <t>6.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</si>
  <si>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</si>
  <si>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</si>
  <si>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</si>
  <si>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</si>
  <si>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</si>
  <si>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</si>
  <si>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</si>
  <si>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</si>
  <si>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</si>
  <si>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</si>
  <si>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</si>
  <si>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</si>
  <si>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</si>
  <si>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</si>
  <si>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</si>
  <si>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</si>
  <si>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</si>
  <si>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</si>
  <si>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</si>
  <si>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</si>
  <si>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</si>
  <si>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</si>
  <si>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</si>
  <si>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</si>
  <si>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</si>
  <si>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</si>
  <si>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</si>
  <si>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</si>
  <si>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</si>
  <si>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</si>
  <si>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</si>
  <si>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</si>
  <si>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</si>
  <si>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</si>
  <si>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</si>
  <si>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</si>
  <si>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</si>
  <si>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</si>
  <si>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</si>
  <si>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</si>
  <si>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</si>
  <si>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</si>
  <si>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</si>
  <si>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</si>
  <si>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Ataskaitinio laikotarpio pabaigoje</t>
  </si>
  <si>
    <t xml:space="preserve"> Vitalija Brazdžiūnienė</t>
  </si>
  <si>
    <t>2.5.</t>
  </si>
  <si>
    <t>Direktoriaus pavaduotojas ūkio reikalams,</t>
  </si>
  <si>
    <t>pavaduojantis mokyklos direktorių</t>
  </si>
  <si>
    <t>Romualdas Nešukaitis</t>
  </si>
  <si>
    <t>Atsargų balansinė vertė ataskaitinio laikotarpio pradžioje (1-6)</t>
  </si>
  <si>
    <t>Nuvertėjimo pergrupavimai (+/-)</t>
  </si>
  <si>
    <t>Kiti nurašymai</t>
  </si>
  <si>
    <t>Sunaudota veikloje</t>
  </si>
  <si>
    <t>Perleista (paskirstyta)</t>
  </si>
  <si>
    <t>Parduota</t>
  </si>
  <si>
    <t>Atsargų nuvertėjimas ataskaitinio laikotarpio pradžioje</t>
  </si>
  <si>
    <t>Atsargų sumažėjimas per ataskaitinį laikotarpį  (3.1+3.2+3.3+3.4)</t>
  </si>
  <si>
    <t>nemokamai gautų atsargų įsigijimo savikaina</t>
  </si>
  <si>
    <t>įsigyto turto įsigijimo savikaina</t>
  </si>
  <si>
    <t xml:space="preserve">nebaigta gaminti produkcija </t>
  </si>
  <si>
    <t>Pagaminta produkcija ir atsargos, skirtos parduoti</t>
  </si>
  <si>
    <t>ATSARGŲ VERTĖS PASIKEITIMAS PER ATASKAITINĮ LAIKOTARPĮ*</t>
  </si>
  <si>
    <t>8-ojo VSAFAS „Atsargos“</t>
  </si>
  <si>
    <t>10-ojo VSAFAS „Kitos pajamos“</t>
  </si>
  <si>
    <t xml:space="preserve">        2 priedas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</si>
  <si>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</si>
  <si>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</si>
  <si>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</si>
  <si>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</si>
  <si>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</si>
  <si>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Suteiktų paslaugų pajamos**</t>
  </si>
  <si>
    <t>1.7.</t>
  </si>
  <si>
    <t>Kitos</t>
  </si>
  <si>
    <t xml:space="preserve">Pajamos iš atsargų pardavimo </t>
  </si>
  <si>
    <t>Nuomos pajamos</t>
  </si>
  <si>
    <t>Suteiktų paslaugų, išskyrus nuomą, pajamos**</t>
  </si>
  <si>
    <t>4 priedas</t>
  </si>
  <si>
    <t>Likutis 2012 m. gruodžio 31 d.</t>
  </si>
  <si>
    <t>Pinigai ir pinigų ekvivalentai 8213.54+162.29(9940.64 +485.97)</t>
  </si>
  <si>
    <t>Praėjęs ataskaitinis laikotarpis 2012 m.</t>
  </si>
  <si>
    <t>Vyr buhalterė</t>
  </si>
  <si>
    <t>(Vyr. buhalteris)</t>
  </si>
  <si>
    <t>(Vyr. buhalterė)</t>
  </si>
  <si>
    <t>Vyr.buhalterė</t>
  </si>
  <si>
    <t>Likutis 2013 m. gruodžio 31 d.</t>
  </si>
  <si>
    <t>2014-03-18   Nr. _____</t>
  </si>
  <si>
    <t>Vyr. buhalterė</t>
  </si>
  <si>
    <t>2014-03-17 Nr.</t>
  </si>
  <si>
    <t>PAGAL 2013M.GRUODŽIO   31D. DUOMENIS</t>
  </si>
  <si>
    <t>Šiaulių Gegužių  progimnazija, 190532281</t>
  </si>
  <si>
    <t>Gautų paskolų grąžinimas</t>
  </si>
  <si>
    <t>Gautos finansavimo sumos ilgalaikiam ir biologiniam turtui įsigyti:</t>
  </si>
  <si>
    <t>Iš ES, užsienio valstybių ir tarptautinių  organizacijų</t>
  </si>
  <si>
    <t>17-ojo VSAFAS „Finansinis turtas ir finansiniai įsipareigojimai“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</si>
  <si>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</si>
  <si>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</si>
  <si>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Šiualių Gegužių progimnazija</t>
  </si>
  <si>
    <t>iš viso</t>
  </si>
  <si>
    <t>tarp jų viešojo sektoriaus subjektams</t>
  </si>
  <si>
    <t>tarp jų kontroliuojamiems ir asocijuotiesiems ne viešojo sektoriaus subjektams</t>
  </si>
  <si>
    <t>Tiekėjams mokėtinos sumos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</si>
  <si>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</si>
  <si>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</si>
  <si>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</si>
  <si>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</si>
  <si>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</si>
  <si>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</si>
  <si>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4.2.1</t>
  </si>
  <si>
    <t>Mokesčių gautų avansu, sumos</t>
  </si>
  <si>
    <t>4.2.2</t>
  </si>
  <si>
    <t>Socialinių įmokų, gautų avansu, sumos</t>
  </si>
  <si>
    <t>4.2.3</t>
  </si>
  <si>
    <t>Kitri gauti išankstiniai mokėjimai</t>
  </si>
  <si>
    <t>Kitos mokėtinos sumos</t>
  </si>
  <si>
    <t>Kai kurių trumpalaikių mokėtinų sumų balansinė vertė (1+2+3+4)</t>
  </si>
  <si>
    <t>______________________________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</si>
  <si>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</si>
  <si>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</si>
  <si>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</si>
  <si>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</si>
  <si>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</si>
  <si>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</si>
  <si>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</si>
  <si>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</si>
  <si>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</si>
  <si>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</si>
  <si>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</si>
  <si>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</si>
  <si>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</si>
  <si>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</si>
  <si>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</si>
  <si>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</si>
  <si>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</si>
  <si>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</si>
  <si>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</si>
  <si>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</si>
  <si>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</si>
  <si>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</si>
  <si>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</si>
  <si>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</si>
  <si>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Sukauptos gautinos sumos</t>
  </si>
  <si>
    <t>1.5.1.</t>
  </si>
  <si>
    <t>Iš biudžeto</t>
  </si>
  <si>
    <t>1.5.2.</t>
  </si>
  <si>
    <t>Per vienus metus gautinų sumų nuvertėjimas ataskaitinio laikotarpio pabaigoje</t>
  </si>
  <si>
    <t>Gautini mokesčių ir socialinų įmokų nevertėjimas</t>
  </si>
  <si>
    <t xml:space="preserve">   2.1.1</t>
  </si>
  <si>
    <t>Gautinų mokesčių nevertėjimas</t>
  </si>
  <si>
    <t xml:space="preserve">   2.1.2</t>
  </si>
  <si>
    <t>Gautinos socialinės įmokų nevertėjimas</t>
  </si>
  <si>
    <t>Gautinų fionansavimo sumų nuvertėjimas</t>
  </si>
  <si>
    <t>Gautinų sumų už parduotas prekes nuvertėjimas</t>
  </si>
  <si>
    <t>Sukauptos gautinų sumų nevertėjimas</t>
  </si>
  <si>
    <t>Kitos gautinų sumų nevertėjimas</t>
  </si>
  <si>
    <t>Per vienus metus gautinų sumų balansinė vertė (1-2)</t>
  </si>
  <si>
    <t>_____________________________</t>
  </si>
  <si>
    <t>12 priedas</t>
  </si>
  <si>
    <t>Kitos gautinos sumos (GPM)</t>
  </si>
  <si>
    <t>PAGAL 2014 M. GRUODŽIO  31  D. DUOMENIS</t>
  </si>
  <si>
    <t>2015-03-17  Nr._____</t>
  </si>
  <si>
    <t>PAGAL 2014 M. GRUODŽIO  31 d. DUOMENIS</t>
  </si>
  <si>
    <t>Sukauptos gautinos sumos 356672,29 VKI+0  (rašosi i 695 eilutę)</t>
  </si>
  <si>
    <t>Tiekėjams mokėtinos sumos 147915,77</t>
  </si>
  <si>
    <t>PAGAL 2014M. GRUODŽIO    31D. DUOMENIS</t>
  </si>
  <si>
    <t>2015-03-17 Nr.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</si>
</sst>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Lt&quot;"/>
    <numFmt numFmtId="185" formatCode="[$€-2]\ ###,000_);[Red]\([$€-2]\ ###,000\)"/>
    <numFmt numFmtId="186" formatCode="0.0"/>
    <numFmt numFmtId="187" formatCode="#,##0.0"/>
    <numFmt numFmtId="188" formatCode="_-* #,##0.0\ _L_t_-;\-* #,##0.0\ _L_t_-;_-* &quot;-&quot;??\ _L_t_-;_-@_-"/>
    <numFmt numFmtId="189" formatCode="_-* #,##0\ _L_t_-;\-* #,##0\ _L_t_-;_-* &quot;-&quot;??\ _L_t_-;_-@_-"/>
  </numFmts>
  <fonts count="8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(W1)"/>
      <family val="1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Arial"/>
      <family val="2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b/>
      <strike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color indexed="10"/>
      <name val="Times New Roman"/>
      <family val="1"/>
    </font>
    <font>
      <strike/>
      <sz val="9"/>
      <name val="Times New Roman"/>
      <family val="1"/>
    </font>
    <font>
      <strike/>
      <sz val="9"/>
      <color indexed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8" fillId="38" borderId="0" applyNumberFormat="0" applyBorder="0" applyAlignment="0" applyProtection="0"/>
    <xf numFmtId="0" fontId="25" fillId="39" borderId="4" applyNumberFormat="0" applyAlignment="0" applyProtection="0"/>
    <xf numFmtId="0" fontId="26" fillId="40" borderId="5" applyNumberFormat="0" applyAlignment="0" applyProtection="0"/>
    <xf numFmtId="0" fontId="27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4" applyNumberFormat="0" applyAlignment="0" applyProtection="0"/>
    <xf numFmtId="0" fontId="80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81" fillId="0" borderId="0" applyNumberFormat="0" applyFill="0" applyBorder="0" applyAlignment="0" applyProtection="0"/>
    <xf numFmtId="0" fontId="82" fillId="43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44" borderId="0" applyNumberFormat="0" applyBorder="0" applyAlignment="0" applyProtection="0"/>
    <xf numFmtId="0" fontId="83" fillId="45" borderId="0" applyNumberFormat="0" applyBorder="0" applyAlignment="0" applyProtection="0"/>
    <xf numFmtId="0" fontId="0" fillId="0" borderId="0">
      <alignment/>
      <protection/>
    </xf>
    <xf numFmtId="0" fontId="0" fillId="46" borderId="12" applyNumberFormat="0" applyFont="0" applyAlignment="0" applyProtection="0"/>
    <xf numFmtId="0" fontId="35" fillId="39" borderId="13" applyNumberFormat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0" fillId="53" borderId="14" applyNumberFormat="0" applyFont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42" borderId="10" applyNumberFormat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54" borderId="17" applyNumberFormat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3" fillId="55" borderId="20" xfId="0" applyFont="1" applyFill="1" applyBorder="1" applyAlignment="1">
      <alignment wrapText="1"/>
    </xf>
    <xf numFmtId="0" fontId="0" fillId="55" borderId="0" xfId="0" applyFont="1" applyFill="1" applyAlignment="1">
      <alignment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left" vertical="center" wrapText="1"/>
    </xf>
    <xf numFmtId="16" fontId="3" fillId="55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2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left" vertical="center"/>
    </xf>
    <xf numFmtId="0" fontId="3" fillId="55" borderId="0" xfId="0" applyFont="1" applyFill="1" applyBorder="1" applyAlignment="1">
      <alignment horizontal="left" vertical="center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 indent="4"/>
    </xf>
    <xf numFmtId="0" fontId="3" fillId="0" borderId="0" xfId="78" applyFont="1" applyAlignment="1">
      <alignment vertical="center" wrapText="1"/>
      <protection/>
    </xf>
    <xf numFmtId="0" fontId="0" fillId="0" borderId="0" xfId="78" applyFont="1" applyAlignment="1">
      <alignment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Alignment="1">
      <alignment vertical="center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/>
      <protection/>
    </xf>
    <xf numFmtId="0" fontId="3" fillId="0" borderId="19" xfId="78" applyFont="1" applyBorder="1" applyAlignment="1">
      <alignment vertical="center" wrapText="1"/>
      <protection/>
    </xf>
    <xf numFmtId="0" fontId="3" fillId="0" borderId="19" xfId="78" applyFont="1" applyBorder="1" applyAlignment="1">
      <alignment horizontal="left" vertical="center"/>
      <protection/>
    </xf>
    <xf numFmtId="0" fontId="3" fillId="0" borderId="19" xfId="78" applyFont="1" applyBorder="1" applyAlignment="1">
      <alignment vertical="center"/>
      <protection/>
    </xf>
    <xf numFmtId="0" fontId="4" fillId="0" borderId="19" xfId="78" applyFont="1" applyBorder="1" applyAlignment="1">
      <alignment horizontal="left" vertical="center"/>
      <protection/>
    </xf>
    <xf numFmtId="0" fontId="0" fillId="0" borderId="0" xfId="78" applyFont="1" applyBorder="1" applyAlignment="1">
      <alignment vertical="center"/>
      <protection/>
    </xf>
    <xf numFmtId="0" fontId="3" fillId="0" borderId="0" xfId="78" applyFont="1" applyBorder="1" applyAlignment="1">
      <alignment horizontal="justify" vertical="center" wrapText="1"/>
      <protection/>
    </xf>
    <xf numFmtId="0" fontId="0" fillId="0" borderId="23" xfId="78" applyFont="1" applyBorder="1" applyAlignment="1">
      <alignment vertical="center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0" xfId="78" applyFont="1" applyAlignment="1">
      <alignment horizontal="center" vertical="center" wrapText="1"/>
      <protection/>
    </xf>
    <xf numFmtId="0" fontId="4" fillId="0" borderId="19" xfId="80" applyFont="1" applyBorder="1" applyAlignment="1">
      <alignment horizontal="center" vertical="center" wrapText="1"/>
      <protection/>
    </xf>
    <xf numFmtId="0" fontId="3" fillId="0" borderId="19" xfId="80" applyFont="1" applyBorder="1" applyAlignment="1">
      <alignment vertical="center" wrapText="1"/>
      <protection/>
    </xf>
    <xf numFmtId="0" fontId="3" fillId="0" borderId="19" xfId="80" applyFont="1" applyBorder="1" applyAlignment="1">
      <alignment horizontal="center" vertical="center" wrapText="1"/>
      <protection/>
    </xf>
    <xf numFmtId="0" fontId="3" fillId="0" borderId="19" xfId="80" applyFont="1" applyBorder="1" applyAlignment="1">
      <alignment horizontal="center" wrapText="1"/>
      <protection/>
    </xf>
    <xf numFmtId="0" fontId="3" fillId="0" borderId="19" xfId="80" applyFont="1" applyBorder="1" applyAlignment="1">
      <alignment horizontal="center" vertical="top" wrapText="1"/>
      <protection/>
    </xf>
    <xf numFmtId="0" fontId="3" fillId="55" borderId="0" xfId="80" applyFont="1" applyFill="1" applyAlignment="1">
      <alignment horizontal="left"/>
      <protection/>
    </xf>
    <xf numFmtId="0" fontId="3" fillId="55" borderId="0" xfId="80" applyFont="1" applyFill="1" applyAlignment="1">
      <alignment horizontal="right"/>
      <protection/>
    </xf>
    <xf numFmtId="0" fontId="3" fillId="55" borderId="0" xfId="80" applyFont="1" applyFill="1" applyBorder="1" applyAlignment="1">
      <alignment/>
      <protection/>
    </xf>
    <xf numFmtId="0" fontId="3" fillId="55" borderId="0" xfId="80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3" fillId="55" borderId="0" xfId="80" applyFont="1" applyFill="1" applyBorder="1" applyAlignment="1">
      <alignment vertical="top" wrapText="1"/>
      <protection/>
    </xf>
    <xf numFmtId="0" fontId="3" fillId="55" borderId="0" xfId="80" applyFont="1" applyFill="1" applyBorder="1" applyAlignment="1">
      <alignment wrapText="1"/>
      <protection/>
    </xf>
    <xf numFmtId="0" fontId="3" fillId="55" borderId="0" xfId="80" applyFont="1" applyFill="1" applyBorder="1" applyAlignment="1">
      <alignment vertical="top"/>
      <protection/>
    </xf>
    <xf numFmtId="0" fontId="3" fillId="55" borderId="0" xfId="80" applyFont="1" applyFill="1" applyAlignment="1">
      <alignment vertical="center"/>
      <protection/>
    </xf>
    <xf numFmtId="0" fontId="3" fillId="55" borderId="0" xfId="80" applyFont="1" applyFill="1" applyBorder="1" applyAlignment="1">
      <alignment vertical="center" wrapText="1"/>
      <protection/>
    </xf>
    <xf numFmtId="0" fontId="3" fillId="55" borderId="0" xfId="80" applyFont="1" applyFill="1" applyAlignment="1">
      <alignment vertical="center" wrapText="1"/>
      <protection/>
    </xf>
    <xf numFmtId="0" fontId="3" fillId="55" borderId="0" xfId="80" applyFont="1" applyFill="1" applyAlignment="1">
      <alignment horizontal="center" vertical="center" wrapText="1"/>
      <protection/>
    </xf>
    <xf numFmtId="0" fontId="3" fillId="0" borderId="21" xfId="80" applyFont="1" applyBorder="1">
      <alignment/>
      <protection/>
    </xf>
    <xf numFmtId="0" fontId="3" fillId="0" borderId="21" xfId="80" applyFont="1" applyBorder="1" applyAlignment="1">
      <alignment horizontal="left" vertical="center" wrapText="1"/>
      <protection/>
    </xf>
    <xf numFmtId="0" fontId="3" fillId="55" borderId="21" xfId="80" applyFont="1" applyFill="1" applyBorder="1" applyAlignment="1">
      <alignment horizontal="left" vertical="center" wrapText="1"/>
      <protection/>
    </xf>
    <xf numFmtId="0" fontId="3" fillId="0" borderId="0" xfId="80" applyFont="1">
      <alignment/>
      <protection/>
    </xf>
    <xf numFmtId="0" fontId="4" fillId="55" borderId="0" xfId="80" applyFont="1" applyFill="1" applyAlignment="1">
      <alignment horizontal="center" vertical="center" wrapText="1"/>
      <protection/>
    </xf>
    <xf numFmtId="0" fontId="11" fillId="55" borderId="0" xfId="80" applyFont="1" applyFill="1" applyAlignment="1">
      <alignment vertical="center" wrapText="1"/>
      <protection/>
    </xf>
    <xf numFmtId="0" fontId="12" fillId="0" borderId="0" xfId="80" applyFont="1" applyAlignment="1">
      <alignment vertical="center"/>
      <protection/>
    </xf>
    <xf numFmtId="0" fontId="13" fillId="55" borderId="0" xfId="80" applyFont="1" applyFill="1" applyBorder="1" applyAlignment="1">
      <alignment vertical="center"/>
      <protection/>
    </xf>
    <xf numFmtId="0" fontId="3" fillId="55" borderId="0" xfId="80" applyFont="1" applyFill="1" applyBorder="1" applyAlignment="1">
      <alignment vertical="center"/>
      <protection/>
    </xf>
    <xf numFmtId="0" fontId="3" fillId="0" borderId="0" xfId="80" applyFont="1" applyAlignment="1">
      <alignment vertical="center"/>
      <protection/>
    </xf>
    <xf numFmtId="0" fontId="3" fillId="0" borderId="24" xfId="80" applyFont="1" applyBorder="1" applyAlignment="1">
      <alignment horizontal="center" vertical="center" wrapText="1"/>
      <protection/>
    </xf>
    <xf numFmtId="0" fontId="4" fillId="55" borderId="0" xfId="80" applyFont="1" applyFill="1" applyAlignment="1">
      <alignment horizontal="right" vertical="center"/>
      <protection/>
    </xf>
    <xf numFmtId="0" fontId="3" fillId="55" borderId="0" xfId="80" applyFont="1" applyFill="1" applyAlignment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55" borderId="0" xfId="80" applyFont="1" applyFill="1">
      <alignment/>
      <protection/>
    </xf>
    <xf numFmtId="0" fontId="3" fillId="55" borderId="0" xfId="80" applyFont="1" applyFill="1" applyAlignment="1">
      <alignment horizontal="center" vertical="center"/>
      <protection/>
    </xf>
    <xf numFmtId="0" fontId="3" fillId="0" borderId="20" xfId="80" applyFont="1" applyBorder="1" applyAlignment="1">
      <alignment wrapText="1"/>
      <protection/>
    </xf>
    <xf numFmtId="0" fontId="3" fillId="0" borderId="20" xfId="80" applyFont="1" applyBorder="1" applyAlignment="1">
      <alignment horizontal="center" vertical="center" wrapText="1"/>
      <protection/>
    </xf>
    <xf numFmtId="0" fontId="3" fillId="0" borderId="21" xfId="80" applyFont="1" applyBorder="1" applyAlignment="1">
      <alignment horizontal="center" vertical="center" wrapText="1"/>
      <protection/>
    </xf>
    <xf numFmtId="0" fontId="3" fillId="0" borderId="20" xfId="80" applyFont="1" applyFill="1" applyBorder="1" applyAlignment="1">
      <alignment wrapText="1"/>
      <protection/>
    </xf>
    <xf numFmtId="0" fontId="3" fillId="0" borderId="21" xfId="80" applyNumberFormat="1" applyFont="1" applyBorder="1" applyAlignment="1">
      <alignment horizontal="center" vertical="center" wrapText="1"/>
      <protection/>
    </xf>
    <xf numFmtId="0" fontId="3" fillId="0" borderId="22" xfId="80" applyFont="1" applyBorder="1" applyAlignment="1">
      <alignment horizontal="left" vertical="center" wrapText="1"/>
      <protection/>
    </xf>
    <xf numFmtId="0" fontId="3" fillId="0" borderId="20" xfId="80" applyFont="1" applyBorder="1">
      <alignment/>
      <protection/>
    </xf>
    <xf numFmtId="0" fontId="3" fillId="55" borderId="0" xfId="80" applyFont="1" applyFill="1" applyAlignment="1">
      <alignment/>
      <protection/>
    </xf>
    <xf numFmtId="0" fontId="3" fillId="0" borderId="0" xfId="80" applyFont="1" applyAlignment="1">
      <alignment horizontal="left" vertical="center"/>
      <protection/>
    </xf>
    <xf numFmtId="0" fontId="3" fillId="0" borderId="0" xfId="80" applyFont="1" applyBorder="1" applyAlignment="1">
      <alignment vertical="center"/>
      <protection/>
    </xf>
    <xf numFmtId="0" fontId="3" fillId="0" borderId="23" xfId="80" applyFont="1" applyBorder="1" applyAlignment="1">
      <alignment vertical="center"/>
      <protection/>
    </xf>
    <xf numFmtId="0" fontId="3" fillId="55" borderId="0" xfId="0" applyFont="1" applyFill="1" applyAlignment="1">
      <alignment vertical="center"/>
    </xf>
    <xf numFmtId="0" fontId="4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55" borderId="0" xfId="80" applyFont="1" applyFill="1" applyBorder="1" applyAlignment="1">
      <alignment horizontal="center"/>
      <protection/>
    </xf>
    <xf numFmtId="0" fontId="4" fillId="55" borderId="0" xfId="80" applyFont="1" applyFill="1" applyAlignment="1">
      <alignment horizontal="center"/>
      <protection/>
    </xf>
    <xf numFmtId="0" fontId="4" fillId="5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0" xfId="78" applyFont="1" applyAlignment="1">
      <alignment vertical="center"/>
      <protection/>
    </xf>
    <xf numFmtId="0" fontId="3" fillId="0" borderId="0" xfId="80" applyFont="1" applyBorder="1">
      <alignment/>
      <protection/>
    </xf>
    <xf numFmtId="0" fontId="3" fillId="0" borderId="0" xfId="80" applyFont="1" applyAlignment="1">
      <alignment/>
      <protection/>
    </xf>
    <xf numFmtId="0" fontId="3" fillId="0" borderId="0" xfId="80" applyFont="1" applyAlignment="1">
      <alignment wrapText="1"/>
      <protection/>
    </xf>
    <xf numFmtId="0" fontId="16" fillId="0" borderId="0" xfId="75" applyFont="1" applyAlignment="1" applyProtection="1">
      <alignment/>
      <protection/>
    </xf>
    <xf numFmtId="0" fontId="3" fillId="55" borderId="0" xfId="80" applyFont="1" applyFill="1" applyBorder="1">
      <alignment/>
      <protection/>
    </xf>
    <xf numFmtId="0" fontId="3" fillId="0" borderId="19" xfId="80" applyFont="1" applyBorder="1" applyAlignment="1">
      <alignment horizontal="left" vertical="center" wrapText="1"/>
      <protection/>
    </xf>
    <xf numFmtId="0" fontId="3" fillId="0" borderId="21" xfId="80" applyFont="1" applyBorder="1" applyAlignment="1">
      <alignment vertical="center"/>
      <protection/>
    </xf>
    <xf numFmtId="0" fontId="0" fillId="55" borderId="0" xfId="80" applyFill="1" applyAlignment="1">
      <alignment vertical="center" wrapText="1"/>
      <protection/>
    </xf>
    <xf numFmtId="0" fontId="0" fillId="55" borderId="0" xfId="80" applyFont="1" applyFill="1" applyAlignment="1">
      <alignment vertical="center" wrapText="1"/>
      <protection/>
    </xf>
    <xf numFmtId="0" fontId="0" fillId="0" borderId="0" xfId="80" applyFont="1" applyFill="1" applyAlignment="1">
      <alignment vertical="center" wrapText="1"/>
      <protection/>
    </xf>
    <xf numFmtId="0" fontId="3" fillId="0" borderId="23" xfId="80" applyFont="1" applyBorder="1" applyAlignment="1">
      <alignment horizontal="left" vertical="center"/>
      <protection/>
    </xf>
    <xf numFmtId="0" fontId="3" fillId="0" borderId="0" xfId="80" applyFont="1" applyBorder="1" applyAlignment="1">
      <alignment horizontal="left" vertical="center"/>
      <protection/>
    </xf>
    <xf numFmtId="0" fontId="3" fillId="55" borderId="0" xfId="80" applyFont="1" applyFill="1" applyBorder="1" applyAlignment="1">
      <alignment vertical="center" shrinkToFit="1"/>
      <protection/>
    </xf>
    <xf numFmtId="0" fontId="4" fillId="0" borderId="19" xfId="80" applyFont="1" applyBorder="1" applyAlignment="1">
      <alignment horizontal="left" vertical="center" wrapText="1"/>
      <protection/>
    </xf>
    <xf numFmtId="0" fontId="3" fillId="55" borderId="0" xfId="80" applyFont="1" applyFill="1" applyBorder="1" applyAlignment="1">
      <alignment horizontal="center" vertical="center" shrinkToFit="1"/>
      <protection/>
    </xf>
    <xf numFmtId="0" fontId="3" fillId="0" borderId="0" xfId="78" applyFont="1" applyBorder="1" applyAlignment="1">
      <alignment vertical="center" wrapText="1"/>
      <protection/>
    </xf>
    <xf numFmtId="0" fontId="15" fillId="55" borderId="0" xfId="80" applyFont="1" applyFill="1" applyAlignment="1">
      <alignment vertical="center"/>
      <protection/>
    </xf>
    <xf numFmtId="0" fontId="15" fillId="55" borderId="0" xfId="80" applyFont="1" applyFill="1" applyAlignment="1">
      <alignment vertical="center" wrapText="1"/>
      <protection/>
    </xf>
    <xf numFmtId="0" fontId="3" fillId="0" borderId="0" xfId="89" applyFont="1" applyAlignment="1">
      <alignment vertical="center"/>
      <protection/>
    </xf>
    <xf numFmtId="0" fontId="4" fillId="55" borderId="23" xfId="89" applyFont="1" applyFill="1" applyBorder="1" applyAlignment="1">
      <alignment vertical="center" wrapText="1"/>
      <protection/>
    </xf>
    <xf numFmtId="0" fontId="4" fillId="55" borderId="0" xfId="89" applyFont="1" applyFill="1" applyBorder="1" applyAlignment="1">
      <alignment vertical="center" wrapText="1"/>
      <protection/>
    </xf>
    <xf numFmtId="0" fontId="3" fillId="0" borderId="0" xfId="80" applyFont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wrapText="1"/>
    </xf>
    <xf numFmtId="0" fontId="10" fillId="0" borderId="0" xfId="78" applyFont="1" applyAlignment="1">
      <alignment vertical="center"/>
      <protection/>
    </xf>
    <xf numFmtId="0" fontId="9" fillId="0" borderId="23" xfId="78" applyFont="1" applyBorder="1" applyAlignment="1">
      <alignment vertical="center"/>
      <protection/>
    </xf>
    <xf numFmtId="0" fontId="9" fillId="0" borderId="0" xfId="78" applyFont="1" applyBorder="1" applyAlignment="1">
      <alignment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0" fillId="0" borderId="19" xfId="78" applyFont="1" applyBorder="1" applyAlignment="1">
      <alignment horizontal="center" vertical="center"/>
      <protection/>
    </xf>
    <xf numFmtId="0" fontId="11" fillId="0" borderId="19" xfId="78" applyFont="1" applyBorder="1" applyAlignment="1">
      <alignment horizontal="center" vertical="center"/>
      <protection/>
    </xf>
    <xf numFmtId="0" fontId="4" fillId="39" borderId="19" xfId="78" applyFont="1" applyFill="1" applyBorder="1" applyAlignment="1">
      <alignment horizontal="center" vertical="center"/>
      <protection/>
    </xf>
    <xf numFmtId="0" fontId="3" fillId="39" borderId="19" xfId="78" applyFont="1" applyFill="1" applyBorder="1" applyAlignment="1">
      <alignment horizontal="center" vertical="center"/>
      <protection/>
    </xf>
    <xf numFmtId="0" fontId="0" fillId="39" borderId="19" xfId="78" applyFont="1" applyFill="1" applyBorder="1" applyAlignment="1">
      <alignment horizontal="center" vertical="center"/>
      <protection/>
    </xf>
    <xf numFmtId="0" fontId="4" fillId="55" borderId="0" xfId="80" applyFont="1" applyFill="1" applyBorder="1" applyAlignment="1">
      <alignment/>
      <protection/>
    </xf>
    <xf numFmtId="1" fontId="4" fillId="39" borderId="19" xfId="0" applyNumberFormat="1" applyFont="1" applyFill="1" applyBorder="1" applyAlignment="1">
      <alignment horizontal="center" vertical="center" wrapText="1"/>
    </xf>
    <xf numFmtId="0" fontId="4" fillId="39" borderId="19" xfId="80" applyFont="1" applyFill="1" applyBorder="1" applyAlignment="1">
      <alignment horizontal="center" vertical="center" wrapText="1"/>
      <protection/>
    </xf>
    <xf numFmtId="0" fontId="3" fillId="39" borderId="19" xfId="80" applyFont="1" applyFill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3" fillId="55" borderId="25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/>
    </xf>
    <xf numFmtId="0" fontId="3" fillId="55" borderId="25" xfId="0" applyFont="1" applyFill="1" applyBorder="1" applyAlignment="1">
      <alignment horizontal="left" vertical="center"/>
    </xf>
    <xf numFmtId="49" fontId="18" fillId="55" borderId="19" xfId="0" applyNumberFormat="1" applyFont="1" applyFill="1" applyBorder="1" applyAlignment="1">
      <alignment horizontal="center" vertical="center" wrapText="1"/>
    </xf>
    <xf numFmtId="0" fontId="18" fillId="55" borderId="19" xfId="0" applyFont="1" applyFill="1" applyBorder="1" applyAlignment="1">
      <alignment horizontal="left" vertical="center" indent="2"/>
    </xf>
    <xf numFmtId="0" fontId="18" fillId="39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indent="2"/>
    </xf>
    <xf numFmtId="0" fontId="3" fillId="55" borderId="20" xfId="0" applyFont="1" applyFill="1" applyBorder="1" applyAlignment="1" quotePrefix="1">
      <alignment horizontal="left" vertical="center" wrapText="1"/>
    </xf>
    <xf numFmtId="0" fontId="18" fillId="55" borderId="19" xfId="0" applyFont="1" applyFill="1" applyBorder="1" applyAlignment="1">
      <alignment horizontal="center" vertical="center" wrapText="1"/>
    </xf>
    <xf numFmtId="0" fontId="18" fillId="55" borderId="21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6" fillId="55" borderId="0" xfId="80" applyFont="1" applyFill="1" applyBorder="1" applyAlignment="1">
      <alignment/>
      <protection/>
    </xf>
    <xf numFmtId="0" fontId="21" fillId="0" borderId="19" xfId="79" applyFont="1" applyBorder="1" applyAlignment="1">
      <alignment horizontal="center" vertical="center" wrapText="1"/>
      <protection/>
    </xf>
    <xf numFmtId="0" fontId="5" fillId="0" borderId="19" xfId="79" applyFont="1" applyBorder="1" applyAlignment="1">
      <alignment horizontal="center" vertical="center" wrapText="1"/>
      <protection/>
    </xf>
    <xf numFmtId="0" fontId="7" fillId="0" borderId="19" xfId="79" applyFont="1" applyBorder="1" applyAlignment="1">
      <alignment horizontal="center" vertical="center" wrapText="1"/>
      <protection/>
    </xf>
    <xf numFmtId="0" fontId="20" fillId="0" borderId="19" xfId="7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55" borderId="26" xfId="0" applyFont="1" applyFill="1" applyBorder="1" applyAlignment="1">
      <alignment horizontal="left" vertical="center"/>
    </xf>
    <xf numFmtId="0" fontId="8" fillId="55" borderId="26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4" fillId="55" borderId="25" xfId="0" applyFont="1" applyFill="1" applyBorder="1" applyAlignment="1">
      <alignment horizontal="left" vertical="center"/>
    </xf>
    <xf numFmtId="0" fontId="8" fillId="55" borderId="20" xfId="0" applyFont="1" applyFill="1" applyBorder="1" applyAlignment="1">
      <alignment horizontal="left" vertical="center" wrapText="1"/>
    </xf>
    <xf numFmtId="16" fontId="3" fillId="55" borderId="25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3" fillId="55" borderId="27" xfId="0" applyFont="1" applyFill="1" applyBorder="1" applyAlignment="1">
      <alignment horizontal="left" vertical="center"/>
    </xf>
    <xf numFmtId="0" fontId="3" fillId="55" borderId="28" xfId="0" applyFont="1" applyFill="1" applyBorder="1" applyAlignment="1">
      <alignment horizontal="left" vertical="center"/>
    </xf>
    <xf numFmtId="0" fontId="3" fillId="55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16" fontId="3" fillId="0" borderId="19" xfId="0" applyNumberFormat="1" applyFont="1" applyFill="1" applyBorder="1" applyAlignment="1">
      <alignment horizontal="left" vertical="center"/>
    </xf>
    <xf numFmtId="0" fontId="8" fillId="55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 indent="1"/>
    </xf>
    <xf numFmtId="0" fontId="38" fillId="55" borderId="19" xfId="0" applyFont="1" applyFill="1" applyBorder="1" applyAlignment="1">
      <alignment horizontal="left" wrapText="1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0" fillId="55" borderId="0" xfId="0" applyFont="1" applyFill="1" applyBorder="1" applyAlignment="1">
      <alignment/>
    </xf>
    <xf numFmtId="0" fontId="13" fillId="55" borderId="0" xfId="0" applyFont="1" applyFill="1" applyAlignment="1">
      <alignment/>
    </xf>
    <xf numFmtId="0" fontId="13" fillId="39" borderId="19" xfId="0" applyFont="1" applyFill="1" applyBorder="1" applyAlignment="1">
      <alignment horizontal="center" vertical="center" wrapText="1"/>
    </xf>
    <xf numFmtId="0" fontId="38" fillId="39" borderId="20" xfId="0" applyFont="1" applyFill="1" applyBorder="1" applyAlignment="1">
      <alignment horizontal="center" vertical="center" wrapText="1"/>
    </xf>
    <xf numFmtId="0" fontId="38" fillId="39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41" fillId="39" borderId="19" xfId="78" applyFont="1" applyFill="1" applyBorder="1" applyAlignment="1">
      <alignment horizontal="center" vertical="center"/>
      <protection/>
    </xf>
    <xf numFmtId="0" fontId="41" fillId="0" borderId="19" xfId="0" applyFont="1" applyBorder="1" applyAlignment="1">
      <alignment vertical="center" wrapText="1"/>
    </xf>
    <xf numFmtId="0" fontId="0" fillId="55" borderId="0" xfId="0" applyFont="1" applyFill="1" applyAlignment="1">
      <alignment wrapText="1"/>
    </xf>
    <xf numFmtId="0" fontId="11" fillId="55" borderId="0" xfId="0" applyFont="1" applyFill="1" applyAlignment="1">
      <alignment wrapText="1"/>
    </xf>
    <xf numFmtId="0" fontId="44" fillId="55" borderId="0" xfId="79" applyFont="1" applyFill="1" applyAlignment="1">
      <alignment horizontal="center"/>
      <protection/>
    </xf>
    <xf numFmtId="0" fontId="4" fillId="0" borderId="0" xfId="80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vertical="center"/>
    </xf>
    <xf numFmtId="0" fontId="3" fillId="55" borderId="0" xfId="0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>
      <alignment horizontal="left" vertical="center" wrapText="1"/>
    </xf>
    <xf numFmtId="0" fontId="0" fillId="0" borderId="0" xfId="78" applyFont="1" applyBorder="1" applyAlignment="1">
      <alignment horizontal="center" vertical="center"/>
      <protection/>
    </xf>
    <xf numFmtId="0" fontId="3" fillId="0" borderId="0" xfId="78" applyFont="1" applyFill="1" applyAlignment="1">
      <alignment vertical="center"/>
      <protection/>
    </xf>
    <xf numFmtId="0" fontId="3" fillId="0" borderId="0" xfId="78" applyFont="1" applyFill="1" applyAlignment="1">
      <alignment horizontal="center" vertical="center" wrapText="1"/>
      <protection/>
    </xf>
    <xf numFmtId="0" fontId="9" fillId="0" borderId="0" xfId="78" applyFont="1" applyFill="1" applyBorder="1" applyAlignment="1">
      <alignment vertical="center"/>
      <protection/>
    </xf>
    <xf numFmtId="0" fontId="10" fillId="0" borderId="0" xfId="78" applyFont="1" applyFill="1" applyAlignment="1">
      <alignment horizontal="center" vertical="center"/>
      <protection/>
    </xf>
    <xf numFmtId="0" fontId="10" fillId="0" borderId="0" xfId="78" applyFont="1" applyFill="1" applyAlignment="1">
      <alignment vertical="center"/>
      <protection/>
    </xf>
    <xf numFmtId="0" fontId="10" fillId="0" borderId="0" xfId="78" applyFont="1" applyFill="1" applyAlignment="1">
      <alignment horizontal="justify" vertical="center"/>
      <protection/>
    </xf>
    <xf numFmtId="0" fontId="9" fillId="0" borderId="0" xfId="78" applyFont="1" applyFill="1" applyAlignment="1">
      <alignment horizontal="center" vertical="center"/>
      <protection/>
    </xf>
    <xf numFmtId="0" fontId="11" fillId="0" borderId="0" xfId="78" applyFont="1" applyFill="1" applyAlignment="1">
      <alignment vertical="center"/>
      <protection/>
    </xf>
    <xf numFmtId="0" fontId="43" fillId="0" borderId="0" xfId="78" applyFont="1" applyFill="1" applyBorder="1" applyAlignment="1">
      <alignment horizontal="right" vertical="center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41" fillId="0" borderId="0" xfId="78" applyFont="1" applyFill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horizontal="center" vertical="center"/>
      <protection/>
    </xf>
    <xf numFmtId="0" fontId="11" fillId="0" borderId="0" xfId="78" applyFont="1" applyFill="1" applyBorder="1" applyAlignment="1">
      <alignment horizontal="center" vertical="center"/>
      <protection/>
    </xf>
    <xf numFmtId="3" fontId="4" fillId="0" borderId="0" xfId="78" applyNumberFormat="1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vertical="center"/>
      <protection/>
    </xf>
    <xf numFmtId="0" fontId="0" fillId="0" borderId="0" xfId="78" applyFont="1" applyFill="1" applyAlignment="1">
      <alignment vertical="center"/>
      <protection/>
    </xf>
    <xf numFmtId="0" fontId="5" fillId="0" borderId="0" xfId="79" applyFont="1" applyBorder="1" applyAlignment="1">
      <alignment horizontal="center" vertical="center" wrapText="1"/>
      <protection/>
    </xf>
    <xf numFmtId="0" fontId="7" fillId="0" borderId="0" xfId="79" applyFont="1" applyBorder="1" applyAlignment="1">
      <alignment horizontal="center" vertical="center" wrapText="1"/>
      <protection/>
    </xf>
    <xf numFmtId="0" fontId="20" fillId="0" borderId="0" xfId="79" applyFont="1" applyBorder="1" applyAlignment="1">
      <alignment horizontal="center" vertical="center" wrapText="1"/>
      <protection/>
    </xf>
    <xf numFmtId="0" fontId="21" fillId="0" borderId="0" xfId="79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15" fillId="0" borderId="0" xfId="80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5" fillId="0" borderId="0" xfId="80" applyFont="1" applyFill="1" applyAlignment="1">
      <alignment vertical="center" wrapText="1"/>
      <protection/>
    </xf>
    <xf numFmtId="0" fontId="4" fillId="55" borderId="23" xfId="80" applyFont="1" applyFill="1" applyBorder="1" applyAlignment="1">
      <alignment horizontal="center" vertical="center" wrapText="1"/>
      <protection/>
    </xf>
    <xf numFmtId="0" fontId="3" fillId="55" borderId="0" xfId="0" applyFont="1" applyFill="1" applyBorder="1" applyAlignment="1">
      <alignment horizontal="center" vertical="center"/>
    </xf>
    <xf numFmtId="0" fontId="3" fillId="55" borderId="20" xfId="0" applyFont="1" applyFill="1" applyBorder="1" applyAlignment="1">
      <alignment vertical="center"/>
    </xf>
    <xf numFmtId="0" fontId="3" fillId="55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55" borderId="19" xfId="0" applyFont="1" applyFill="1" applyBorder="1" applyAlignment="1">
      <alignment horizontal="right" vertical="center"/>
    </xf>
    <xf numFmtId="0" fontId="3" fillId="55" borderId="20" xfId="0" applyFont="1" applyFill="1" applyBorder="1" applyAlignment="1">
      <alignment horizontal="right" vertical="center"/>
    </xf>
    <xf numFmtId="0" fontId="3" fillId="55" borderId="19" xfId="0" applyNumberFormat="1" applyFont="1" applyFill="1" applyBorder="1" applyAlignment="1">
      <alignment horizontal="left" vertical="center" wrapText="1"/>
    </xf>
    <xf numFmtId="0" fontId="3" fillId="55" borderId="19" xfId="0" applyNumberFormat="1" applyFont="1" applyFill="1" applyBorder="1" applyAlignment="1" quotePrefix="1">
      <alignment horizontal="left" vertical="center" wrapText="1"/>
    </xf>
    <xf numFmtId="0" fontId="4" fillId="39" borderId="19" xfId="84" applyNumberFormat="1" applyFont="1" applyFill="1" applyBorder="1" applyAlignment="1">
      <alignment horizontal="center" vertical="center"/>
    </xf>
    <xf numFmtId="0" fontId="4" fillId="39" borderId="19" xfId="78" applyNumberFormat="1" applyFont="1" applyFill="1" applyBorder="1" applyAlignment="1">
      <alignment horizontal="center" vertical="center"/>
      <protection/>
    </xf>
    <xf numFmtId="0" fontId="4" fillId="56" borderId="19" xfId="0" applyFont="1" applyFill="1" applyBorder="1" applyAlignment="1">
      <alignment horizontal="left" vertical="center"/>
    </xf>
    <xf numFmtId="2" fontId="3" fillId="39" borderId="19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2" fontId="3" fillId="0" borderId="19" xfId="78" applyNumberFormat="1" applyFont="1" applyBorder="1" applyAlignment="1">
      <alignment horizontal="center" vertical="center"/>
      <protection/>
    </xf>
    <xf numFmtId="2" fontId="3" fillId="0" borderId="19" xfId="0" applyNumberFormat="1" applyFont="1" applyBorder="1" applyAlignment="1">
      <alignment horizontal="center" vertical="center" wrapText="1"/>
    </xf>
    <xf numFmtId="2" fontId="15" fillId="39" borderId="1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4" fillId="39" borderId="19" xfId="0" applyNumberFormat="1" applyFont="1" applyFill="1" applyBorder="1" applyAlignment="1">
      <alignment horizontal="center" vertical="center" wrapText="1"/>
    </xf>
    <xf numFmtId="2" fontId="46" fillId="39" borderId="19" xfId="0" applyNumberFormat="1" applyFont="1" applyFill="1" applyBorder="1" applyAlignment="1">
      <alignment horizontal="center" vertical="center" wrapText="1"/>
    </xf>
    <xf numFmtId="2" fontId="3" fillId="55" borderId="19" xfId="0" applyNumberFormat="1" applyFont="1" applyFill="1" applyBorder="1" applyAlignment="1">
      <alignment horizontal="right" vertical="center" wrapText="1"/>
    </xf>
    <xf numFmtId="2" fontId="3" fillId="55" borderId="28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2" fontId="11" fillId="39" borderId="19" xfId="0" applyNumberFormat="1" applyFont="1" applyFill="1" applyBorder="1" applyAlignment="1">
      <alignment horizontal="center" wrapText="1"/>
    </xf>
    <xf numFmtId="2" fontId="3" fillId="55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2" fontId="38" fillId="39" borderId="19" xfId="0" applyNumberFormat="1" applyFont="1" applyFill="1" applyBorder="1" applyAlignment="1">
      <alignment horizontal="center" vertical="center" wrapText="1"/>
    </xf>
    <xf numFmtId="2" fontId="38" fillId="56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13" fillId="39" borderId="19" xfId="0" applyNumberFormat="1" applyFont="1" applyFill="1" applyBorder="1" applyAlignment="1">
      <alignment horizontal="center" vertical="center" wrapText="1"/>
    </xf>
    <xf numFmtId="2" fontId="3" fillId="39" borderId="19" xfId="0" applyNumberFormat="1" applyFont="1" applyFill="1" applyBorder="1" applyAlignment="1">
      <alignment horizontal="right" vertical="center" wrapText="1"/>
    </xf>
    <xf numFmtId="2" fontId="13" fillId="39" borderId="19" xfId="0" applyNumberFormat="1" applyFont="1" applyFill="1" applyBorder="1" applyAlignment="1">
      <alignment horizontal="right" vertical="center" wrapText="1"/>
    </xf>
    <xf numFmtId="0" fontId="3" fillId="55" borderId="19" xfId="0" applyNumberFormat="1" applyFont="1" applyFill="1" applyBorder="1" applyAlignment="1">
      <alignment horizontal="center" vertical="center" wrapText="1"/>
    </xf>
    <xf numFmtId="2" fontId="38" fillId="39" borderId="20" xfId="0" applyNumberFormat="1" applyFont="1" applyFill="1" applyBorder="1" applyAlignment="1">
      <alignment horizontal="center" vertical="center" wrapText="1"/>
    </xf>
    <xf numFmtId="0" fontId="0" fillId="56" borderId="0" xfId="78" applyFont="1" applyFill="1" applyAlignment="1">
      <alignment vertical="center"/>
      <protection/>
    </xf>
    <xf numFmtId="0" fontId="3" fillId="56" borderId="0" xfId="80" applyFont="1" applyFill="1" applyBorder="1">
      <alignment/>
      <protection/>
    </xf>
    <xf numFmtId="0" fontId="3" fillId="55" borderId="23" xfId="0" applyFont="1" applyFill="1" applyBorder="1" applyAlignment="1">
      <alignment horizontal="left" vertical="center"/>
    </xf>
    <xf numFmtId="2" fontId="3" fillId="0" borderId="19" xfId="80" applyNumberFormat="1" applyFont="1" applyBorder="1" applyAlignment="1">
      <alignment horizontal="center" vertical="center" wrapText="1"/>
      <protection/>
    </xf>
    <xf numFmtId="2" fontId="4" fillId="39" borderId="19" xfId="80" applyNumberFormat="1" applyFont="1" applyFill="1" applyBorder="1" applyAlignment="1">
      <alignment horizontal="center" vertical="center" wrapText="1"/>
      <protection/>
    </xf>
    <xf numFmtId="0" fontId="13" fillId="55" borderId="0" xfId="80" applyFont="1" applyFill="1">
      <alignment/>
      <protection/>
    </xf>
    <xf numFmtId="0" fontId="15" fillId="0" borderId="24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2" fontId="3" fillId="55" borderId="0" xfId="0" applyNumberFormat="1" applyFont="1" applyFill="1" applyBorder="1" applyAlignment="1">
      <alignment wrapText="1"/>
    </xf>
    <xf numFmtId="2" fontId="3" fillId="56" borderId="19" xfId="78" applyNumberFormat="1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46" fillId="39" borderId="20" xfId="0" applyFont="1" applyFill="1" applyBorder="1" applyAlignment="1">
      <alignment horizontal="center" vertical="center" wrapText="1"/>
    </xf>
    <xf numFmtId="0" fontId="15" fillId="0" borderId="0" xfId="78" applyFont="1" applyAlignment="1">
      <alignment horizontal="center" vertical="center" wrapText="1"/>
      <protection/>
    </xf>
    <xf numFmtId="0" fontId="15" fillId="0" borderId="0" xfId="78" applyFont="1" applyBorder="1" applyAlignment="1">
      <alignment vertical="center" wrapText="1"/>
      <protection/>
    </xf>
    <xf numFmtId="0" fontId="15" fillId="0" borderId="0" xfId="78" applyFont="1" applyBorder="1" applyAlignment="1">
      <alignment horizontal="center" vertical="center" wrapText="1"/>
      <protection/>
    </xf>
    <xf numFmtId="0" fontId="47" fillId="0" borderId="0" xfId="78" applyFont="1" applyAlignment="1">
      <alignment vertical="center"/>
      <protection/>
    </xf>
    <xf numFmtId="0" fontId="15" fillId="55" borderId="0" xfId="0" applyFont="1" applyFill="1" applyAlignment="1">
      <alignment vertical="center" wrapText="1"/>
    </xf>
    <xf numFmtId="0" fontId="46" fillId="55" borderId="2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vertical="top" wrapText="1"/>
    </xf>
    <xf numFmtId="2" fontId="3" fillId="55" borderId="19" xfId="0" applyNumberFormat="1" applyFont="1" applyFill="1" applyBorder="1" applyAlignment="1">
      <alignment vertical="center"/>
    </xf>
    <xf numFmtId="2" fontId="4" fillId="55" borderId="19" xfId="0" applyNumberFormat="1" applyFont="1" applyFill="1" applyBorder="1" applyAlignment="1">
      <alignment vertical="center"/>
    </xf>
    <xf numFmtId="2" fontId="4" fillId="55" borderId="19" xfId="0" applyNumberFormat="1" applyFont="1" applyFill="1" applyBorder="1" applyAlignment="1">
      <alignment horizontal="left" vertical="center" indent="1"/>
    </xf>
    <xf numFmtId="2" fontId="4" fillId="55" borderId="19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8" fillId="55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9" fontId="46" fillId="55" borderId="21" xfId="0" applyNumberFormat="1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/>
    </xf>
    <xf numFmtId="0" fontId="13" fillId="55" borderId="19" xfId="0" applyFont="1" applyFill="1" applyBorder="1" applyAlignment="1">
      <alignment horizontal="center" vertical="center" wrapText="1"/>
    </xf>
    <xf numFmtId="2" fontId="13" fillId="55" borderId="19" xfId="0" applyNumberFormat="1" applyFont="1" applyFill="1" applyBorder="1" applyAlignment="1">
      <alignment horizontal="right" vertical="center" wrapText="1"/>
    </xf>
    <xf numFmtId="2" fontId="13" fillId="56" borderId="19" xfId="0" applyNumberFormat="1" applyFont="1" applyFill="1" applyBorder="1" applyAlignment="1">
      <alignment horizontal="right" vertical="center" wrapText="1"/>
    </xf>
    <xf numFmtId="2" fontId="13" fillId="55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13" fillId="55" borderId="19" xfId="0" applyFont="1" applyFill="1" applyBorder="1" applyAlignment="1">
      <alignment horizontal="left" vertical="center" wrapText="1"/>
    </xf>
    <xf numFmtId="0" fontId="13" fillId="55" borderId="19" xfId="0" applyFont="1" applyFill="1" applyBorder="1" applyAlignment="1">
      <alignment horizontal="left" vertical="center"/>
    </xf>
    <xf numFmtId="0" fontId="13" fillId="55" borderId="21" xfId="0" applyFont="1" applyFill="1" applyBorder="1" applyAlignment="1">
      <alignment horizontal="left" vertical="center"/>
    </xf>
    <xf numFmtId="0" fontId="13" fillId="55" borderId="27" xfId="0" applyFont="1" applyFill="1" applyBorder="1" applyAlignment="1">
      <alignment horizontal="left" vertical="center"/>
    </xf>
    <xf numFmtId="0" fontId="38" fillId="55" borderId="28" xfId="0" applyFont="1" applyFill="1" applyBorder="1" applyAlignment="1">
      <alignment horizontal="left" vertical="center"/>
    </xf>
    <xf numFmtId="0" fontId="13" fillId="55" borderId="28" xfId="0" applyFont="1" applyFill="1" applyBorder="1" applyAlignment="1">
      <alignment horizontal="left" vertical="center"/>
    </xf>
    <xf numFmtId="0" fontId="13" fillId="55" borderId="28" xfId="0" applyFont="1" applyFill="1" applyBorder="1" applyAlignment="1">
      <alignment horizontal="left" vertical="center" wrapText="1"/>
    </xf>
    <xf numFmtId="0" fontId="13" fillId="55" borderId="25" xfId="0" applyFont="1" applyFill="1" applyBorder="1" applyAlignment="1">
      <alignment horizontal="left" vertical="center" wrapText="1"/>
    </xf>
    <xf numFmtId="0" fontId="50" fillId="55" borderId="21" xfId="0" applyFont="1" applyFill="1" applyBorder="1" applyAlignment="1">
      <alignment horizontal="left" vertical="center"/>
    </xf>
    <xf numFmtId="0" fontId="51" fillId="55" borderId="25" xfId="0" applyFont="1" applyFill="1" applyBorder="1" applyAlignment="1">
      <alignment horizontal="left" vertical="center"/>
    </xf>
    <xf numFmtId="0" fontId="13" fillId="55" borderId="20" xfId="0" applyFont="1" applyFill="1" applyBorder="1" applyAlignment="1">
      <alignment horizontal="left" vertical="center"/>
    </xf>
    <xf numFmtId="0" fontId="13" fillId="55" borderId="19" xfId="0" applyFont="1" applyFill="1" applyBorder="1" applyAlignment="1" quotePrefix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49" fillId="55" borderId="25" xfId="0" applyFont="1" applyFill="1" applyBorder="1" applyAlignment="1">
      <alignment horizontal="left" vertical="center"/>
    </xf>
    <xf numFmtId="0" fontId="13" fillId="55" borderId="25" xfId="0" applyFont="1" applyFill="1" applyBorder="1" applyAlignment="1">
      <alignment horizontal="left" vertical="center"/>
    </xf>
    <xf numFmtId="16" fontId="13" fillId="55" borderId="19" xfId="0" applyNumberFormat="1" applyFont="1" applyFill="1" applyBorder="1" applyAlignment="1" quotePrefix="1">
      <alignment horizontal="left" vertical="center" wrapText="1"/>
    </xf>
    <xf numFmtId="0" fontId="13" fillId="55" borderId="20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0" fontId="13" fillId="0" borderId="25" xfId="0" applyFont="1" applyBorder="1" applyAlignment="1">
      <alignment/>
    </xf>
    <xf numFmtId="0" fontId="50" fillId="55" borderId="20" xfId="0" applyFont="1" applyFill="1" applyBorder="1" applyAlignment="1">
      <alignment horizontal="left" vertical="center"/>
    </xf>
    <xf numFmtId="0" fontId="50" fillId="55" borderId="2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/>
    </xf>
    <xf numFmtId="0" fontId="38" fillId="56" borderId="19" xfId="0" applyFont="1" applyFill="1" applyBorder="1" applyAlignment="1">
      <alignment horizontal="center" vertical="center" wrapText="1"/>
    </xf>
    <xf numFmtId="0" fontId="15" fillId="0" borderId="0" xfId="80" applyFont="1">
      <alignment/>
      <protection/>
    </xf>
    <xf numFmtId="0" fontId="15" fillId="0" borderId="19" xfId="80" applyFont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38" fillId="39" borderId="19" xfId="0" applyFont="1" applyFill="1" applyBorder="1" applyAlignment="1">
      <alignment vertical="center" wrapText="1"/>
    </xf>
    <xf numFmtId="0" fontId="14" fillId="39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2" fontId="46" fillId="39" borderId="19" xfId="0" applyNumberFormat="1" applyFont="1" applyFill="1" applyBorder="1" applyAlignment="1">
      <alignment vertical="center" wrapText="1"/>
    </xf>
    <xf numFmtId="2" fontId="15" fillId="0" borderId="19" xfId="0" applyNumberFormat="1" applyFont="1" applyFill="1" applyBorder="1" applyAlignment="1">
      <alignment vertical="center" wrapText="1"/>
    </xf>
    <xf numFmtId="2" fontId="46" fillId="0" borderId="19" xfId="0" applyNumberFormat="1" applyFont="1" applyFill="1" applyBorder="1" applyAlignment="1">
      <alignment vertical="center" wrapText="1"/>
    </xf>
    <xf numFmtId="0" fontId="15" fillId="55" borderId="19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0" fontId="40" fillId="0" borderId="23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wrapText="1"/>
    </xf>
    <xf numFmtId="0" fontId="3" fillId="0" borderId="23" xfId="78" applyFont="1" applyBorder="1" applyAlignment="1">
      <alignment horizontal="center" vertical="center" wrapText="1"/>
      <protection/>
    </xf>
    <xf numFmtId="0" fontId="3" fillId="55" borderId="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wrapText="1"/>
    </xf>
    <xf numFmtId="0" fontId="11" fillId="55" borderId="0" xfId="0" applyFont="1" applyFill="1" applyAlignment="1">
      <alignment horizontal="center" wrapText="1"/>
    </xf>
    <xf numFmtId="0" fontId="11" fillId="55" borderId="0" xfId="0" applyFont="1" applyFill="1" applyAlignment="1">
      <alignment wrapText="1"/>
    </xf>
    <xf numFmtId="0" fontId="4" fillId="55" borderId="0" xfId="0" applyFont="1" applyFill="1" applyAlignment="1">
      <alignment horizontal="center" vertical="center" wrapText="1"/>
    </xf>
    <xf numFmtId="0" fontId="3" fillId="55" borderId="30" xfId="0" applyFont="1" applyFill="1" applyBorder="1" applyAlignment="1">
      <alignment horizontal="center" vertical="center" wrapText="1"/>
    </xf>
    <xf numFmtId="0" fontId="9" fillId="0" borderId="23" xfId="78" applyFont="1" applyBorder="1" applyAlignment="1">
      <alignment horizontal="center" vertical="center"/>
      <protection/>
    </xf>
    <xf numFmtId="0" fontId="9" fillId="0" borderId="23" xfId="78" applyFont="1" applyBorder="1" applyAlignment="1">
      <alignment horizontal="center" vertical="center"/>
      <protection/>
    </xf>
    <xf numFmtId="0" fontId="3" fillId="0" borderId="21" xfId="78" applyFont="1" applyBorder="1" applyAlignment="1">
      <alignment horizontal="left" vertical="center"/>
      <protection/>
    </xf>
    <xf numFmtId="0" fontId="0" fillId="0" borderId="25" xfId="78" applyFont="1" applyBorder="1" applyAlignment="1">
      <alignment vertical="center"/>
      <protection/>
    </xf>
    <xf numFmtId="0" fontId="0" fillId="0" borderId="20" xfId="78" applyFont="1" applyBorder="1" applyAlignment="1">
      <alignment vertical="center"/>
      <protection/>
    </xf>
    <xf numFmtId="0" fontId="3" fillId="0" borderId="19" xfId="78" applyFont="1" applyBorder="1" applyAlignment="1">
      <alignment horizontal="left" vertical="center" wrapText="1"/>
      <protection/>
    </xf>
    <xf numFmtId="0" fontId="0" fillId="0" borderId="19" xfId="78" applyFont="1" applyBorder="1" applyAlignment="1">
      <alignment vertical="center"/>
      <protection/>
    </xf>
    <xf numFmtId="0" fontId="3" fillId="0" borderId="19" xfId="78" applyFont="1" applyBorder="1" applyAlignment="1">
      <alignment vertical="center" wrapText="1"/>
      <protection/>
    </xf>
    <xf numFmtId="0" fontId="4" fillId="0" borderId="21" xfId="78" applyFont="1" applyBorder="1" applyAlignment="1">
      <alignment horizontal="left" vertical="center"/>
      <protection/>
    </xf>
    <xf numFmtId="0" fontId="11" fillId="0" borderId="25" xfId="78" applyFont="1" applyBorder="1" applyAlignment="1">
      <alignment vertical="center"/>
      <protection/>
    </xf>
    <xf numFmtId="0" fontId="11" fillId="0" borderId="20" xfId="78" applyFont="1" applyBorder="1" applyAlignment="1">
      <alignment vertical="center"/>
      <protection/>
    </xf>
    <xf numFmtId="0" fontId="4" fillId="0" borderId="21" xfId="78" applyFont="1" applyBorder="1" applyAlignment="1">
      <alignment vertical="center" wrapText="1"/>
      <protection/>
    </xf>
    <xf numFmtId="0" fontId="11" fillId="0" borderId="25" xfId="78" applyFont="1" applyBorder="1" applyAlignment="1">
      <alignment vertical="center" wrapText="1"/>
      <protection/>
    </xf>
    <xf numFmtId="0" fontId="11" fillId="0" borderId="20" xfId="78" applyFont="1" applyBorder="1" applyAlignment="1">
      <alignment vertical="center" wrapText="1"/>
      <protection/>
    </xf>
    <xf numFmtId="0" fontId="4" fillId="0" borderId="21" xfId="78" applyFont="1" applyBorder="1" applyAlignment="1">
      <alignment vertical="center"/>
      <protection/>
    </xf>
    <xf numFmtId="0" fontId="4" fillId="0" borderId="21" xfId="78" applyFont="1" applyBorder="1" applyAlignment="1">
      <alignment horizontal="left" vertical="center" wrapText="1"/>
      <protection/>
    </xf>
    <xf numFmtId="0" fontId="0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11" fillId="0" borderId="19" xfId="78" applyFont="1" applyBorder="1" applyAlignment="1">
      <alignment vertical="center"/>
      <protection/>
    </xf>
    <xf numFmtId="0" fontId="43" fillId="0" borderId="23" xfId="78" applyFont="1" applyBorder="1" applyAlignment="1">
      <alignment horizontal="right" vertical="center"/>
      <protection/>
    </xf>
    <xf numFmtId="0" fontId="10" fillId="0" borderId="0" xfId="78" applyFont="1" applyAlignment="1">
      <alignment horizontal="justify" vertical="center"/>
      <protection/>
    </xf>
    <xf numFmtId="0" fontId="9" fillId="0" borderId="0" xfId="78" applyFont="1" applyAlignment="1">
      <alignment horizontal="center" vertical="center"/>
      <protection/>
    </xf>
    <xf numFmtId="0" fontId="11" fillId="0" borderId="0" xfId="78" applyFont="1" applyAlignment="1">
      <alignment vertical="center"/>
      <protection/>
    </xf>
    <xf numFmtId="0" fontId="10" fillId="0" borderId="0" xfId="78" applyFont="1" applyAlignment="1">
      <alignment horizontal="center" vertical="center"/>
      <protection/>
    </xf>
    <xf numFmtId="0" fontId="3" fillId="0" borderId="0" xfId="78" applyFont="1" applyAlignment="1">
      <alignment horizontal="center" vertical="center" wrapText="1"/>
      <protection/>
    </xf>
    <xf numFmtId="0" fontId="0" fillId="0" borderId="23" xfId="78" applyFont="1" applyBorder="1" applyAlignment="1">
      <alignment vertical="center"/>
      <protection/>
    </xf>
    <xf numFmtId="0" fontId="15" fillId="0" borderId="30" xfId="78" applyFont="1" applyBorder="1" applyAlignment="1">
      <alignment horizontal="center" vertical="center" wrapText="1"/>
      <protection/>
    </xf>
    <xf numFmtId="0" fontId="15" fillId="0" borderId="0" xfId="78" applyFont="1" applyAlignment="1">
      <alignment horizontal="center" vertical="center" wrapText="1"/>
      <protection/>
    </xf>
    <xf numFmtId="0" fontId="44" fillId="55" borderId="0" xfId="79" applyFont="1" applyFill="1" applyAlignment="1">
      <alignment horizontal="center"/>
      <protection/>
    </xf>
    <xf numFmtId="0" fontId="4" fillId="55" borderId="23" xfId="80" applyFont="1" applyFill="1" applyBorder="1" applyAlignment="1">
      <alignment horizontal="center"/>
      <protection/>
    </xf>
    <xf numFmtId="0" fontId="3" fillId="55" borderId="0" xfId="80" applyFont="1" applyFill="1" applyAlignment="1">
      <alignment horizontal="center" vertical="top"/>
      <protection/>
    </xf>
    <xf numFmtId="0" fontId="4" fillId="55" borderId="0" xfId="80" applyFont="1" applyFill="1" applyAlignment="1">
      <alignment horizontal="center"/>
      <protection/>
    </xf>
    <xf numFmtId="0" fontId="13" fillId="55" borderId="0" xfId="80" applyFont="1" applyFill="1" applyAlignment="1">
      <alignment horizontal="center" vertical="top" wrapText="1"/>
      <protection/>
    </xf>
    <xf numFmtId="0" fontId="3" fillId="55" borderId="0" xfId="80" applyFont="1" applyFill="1" applyBorder="1" applyAlignment="1">
      <alignment horizontal="right"/>
      <protection/>
    </xf>
    <xf numFmtId="0" fontId="4" fillId="55" borderId="0" xfId="75" applyFont="1" applyFill="1" applyAlignment="1" applyProtection="1">
      <alignment horizontal="center"/>
      <protection/>
    </xf>
    <xf numFmtId="0" fontId="3" fillId="55" borderId="0" xfId="80" applyFont="1" applyFill="1" applyAlignment="1">
      <alignment horizontal="center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23" xfId="78" applyFont="1" applyBorder="1" applyAlignment="1">
      <alignment horizontal="left" vertical="center"/>
      <protection/>
    </xf>
    <xf numFmtId="0" fontId="3" fillId="0" borderId="30" xfId="78" applyFont="1" applyBorder="1" applyAlignment="1">
      <alignment horizontal="center" vertical="center" wrapText="1"/>
      <protection/>
    </xf>
    <xf numFmtId="0" fontId="0" fillId="0" borderId="23" xfId="78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left" vertical="center" wrapText="1"/>
    </xf>
    <xf numFmtId="0" fontId="15" fillId="55" borderId="0" xfId="0" applyFont="1" applyFill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13" fillId="55" borderId="25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5" fillId="55" borderId="30" xfId="0" applyFont="1" applyFill="1" applyBorder="1" applyAlignment="1">
      <alignment horizontal="left" vertical="top" wrapText="1"/>
    </xf>
    <xf numFmtId="0" fontId="4" fillId="55" borderId="21" xfId="0" applyFont="1" applyFill="1" applyBorder="1" applyAlignment="1">
      <alignment horizontal="left" vertical="center" wrapText="1"/>
    </xf>
    <xf numFmtId="0" fontId="4" fillId="55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55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38" fillId="55" borderId="21" xfId="0" applyFont="1" applyFill="1" applyBorder="1" applyAlignment="1">
      <alignment horizontal="left" vertical="center" wrapText="1"/>
    </xf>
    <xf numFmtId="0" fontId="45" fillId="55" borderId="25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8" fillId="55" borderId="25" xfId="0" applyFont="1" applyFill="1" applyBorder="1" applyAlignment="1">
      <alignment horizontal="left" vertical="center" wrapText="1"/>
    </xf>
    <xf numFmtId="0" fontId="13" fillId="55" borderId="21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50" fillId="55" borderId="25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3" fillId="55" borderId="0" xfId="80" applyFont="1" applyFill="1" applyAlignment="1">
      <alignment vertical="center" wrapText="1"/>
      <protection/>
    </xf>
    <xf numFmtId="0" fontId="0" fillId="55" borderId="0" xfId="80" applyFill="1" applyAlignment="1">
      <alignment vertical="center" wrapText="1"/>
      <protection/>
    </xf>
    <xf numFmtId="0" fontId="6" fillId="0" borderId="23" xfId="0" applyFont="1" applyFill="1" applyBorder="1" applyAlignment="1">
      <alignment horizontal="right" vertical="center" wrapText="1"/>
    </xf>
    <xf numFmtId="0" fontId="46" fillId="55" borderId="21" xfId="0" applyFont="1" applyFill="1" applyBorder="1" applyAlignment="1">
      <alignment horizontal="center" vertical="center" wrapText="1"/>
    </xf>
    <xf numFmtId="0" fontId="46" fillId="55" borderId="25" xfId="0" applyFont="1" applyFill="1" applyBorder="1" applyAlignment="1">
      <alignment horizontal="center" vertical="center" wrapText="1"/>
    </xf>
    <xf numFmtId="0" fontId="46" fillId="55" borderId="20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" fillId="55" borderId="0" xfId="80" applyFont="1" applyFill="1" applyAlignment="1">
      <alignment horizontal="center" vertical="center" wrapText="1"/>
      <protection/>
    </xf>
    <xf numFmtId="49" fontId="46" fillId="55" borderId="29" xfId="0" applyNumberFormat="1" applyFont="1" applyFill="1" applyBorder="1" applyAlignment="1">
      <alignment horizontal="center" vertical="center" wrapText="1"/>
    </xf>
    <xf numFmtId="49" fontId="46" fillId="55" borderId="24" xfId="0" applyNumberFormat="1" applyFont="1" applyFill="1" applyBorder="1" applyAlignment="1">
      <alignment horizontal="center" vertical="center" wrapText="1"/>
    </xf>
    <xf numFmtId="14" fontId="3" fillId="55" borderId="0" xfId="80" applyNumberFormat="1" applyFont="1" applyFill="1" applyAlignment="1">
      <alignment horizontal="center" vertical="center" wrapText="1"/>
      <protection/>
    </xf>
    <xf numFmtId="0" fontId="46" fillId="55" borderId="26" xfId="0" applyFont="1" applyFill="1" applyBorder="1" applyAlignment="1">
      <alignment horizontal="center" vertical="center" wrapText="1"/>
    </xf>
    <xf numFmtId="0" fontId="46" fillId="55" borderId="30" xfId="0" applyFont="1" applyFill="1" applyBorder="1" applyAlignment="1">
      <alignment horizontal="center" vertical="center" wrapText="1"/>
    </xf>
    <xf numFmtId="0" fontId="46" fillId="55" borderId="31" xfId="0" applyFont="1" applyFill="1" applyBorder="1" applyAlignment="1">
      <alignment horizontal="center" vertical="center" wrapText="1"/>
    </xf>
    <xf numFmtId="0" fontId="46" fillId="55" borderId="22" xfId="0" applyFont="1" applyFill="1" applyBorder="1" applyAlignment="1">
      <alignment horizontal="center" vertical="center" wrapText="1"/>
    </xf>
    <xf numFmtId="0" fontId="46" fillId="55" borderId="23" xfId="0" applyFont="1" applyFill="1" applyBorder="1" applyAlignment="1">
      <alignment horizontal="center" vertical="center" wrapText="1"/>
    </xf>
    <xf numFmtId="0" fontId="46" fillId="55" borderId="32" xfId="0" applyFont="1" applyFill="1" applyBorder="1" applyAlignment="1">
      <alignment horizontal="center" vertical="center" wrapText="1"/>
    </xf>
    <xf numFmtId="0" fontId="3" fillId="55" borderId="30" xfId="80" applyFont="1" applyFill="1" applyBorder="1" applyAlignment="1">
      <alignment horizontal="center" vertical="center" wrapText="1"/>
      <protection/>
    </xf>
    <xf numFmtId="0" fontId="3" fillId="55" borderId="23" xfId="80" applyFont="1" applyFill="1" applyBorder="1" applyAlignment="1">
      <alignment horizontal="center" vertical="center" wrapText="1"/>
      <protection/>
    </xf>
    <xf numFmtId="0" fontId="3" fillId="0" borderId="30" xfId="80" applyFont="1" applyFill="1" applyBorder="1" applyAlignment="1">
      <alignment horizontal="center" vertical="center" wrapText="1"/>
      <protection/>
    </xf>
    <xf numFmtId="0" fontId="4" fillId="55" borderId="23" xfId="80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5" fillId="55" borderId="30" xfId="0" applyFont="1" applyFill="1" applyBorder="1" applyAlignment="1">
      <alignment horizontal="center" vertical="top" wrapText="1"/>
    </xf>
    <xf numFmtId="0" fontId="38" fillId="0" borderId="22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38" fillId="0" borderId="32" xfId="0" applyFont="1" applyBorder="1" applyAlignment="1">
      <alignment horizontal="left" wrapText="1"/>
    </xf>
    <xf numFmtId="0" fontId="13" fillId="0" borderId="21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38" fillId="0" borderId="21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8" fillId="55" borderId="0" xfId="79" applyFont="1" applyFill="1" applyAlignment="1">
      <alignment horizontal="center" wrapText="1"/>
      <protection/>
    </xf>
    <xf numFmtId="0" fontId="12" fillId="55" borderId="0" xfId="79" applyFont="1" applyFill="1" applyAlignment="1">
      <alignment horizontal="center" wrapText="1"/>
      <protection/>
    </xf>
    <xf numFmtId="0" fontId="46" fillId="0" borderId="19" xfId="80" applyFont="1" applyBorder="1" applyAlignment="1">
      <alignment horizontal="center" vertical="center" wrapText="1"/>
      <protection/>
    </xf>
    <xf numFmtId="0" fontId="3" fillId="55" borderId="0" xfId="0" applyFont="1" applyFill="1" applyBorder="1" applyAlignment="1">
      <alignment horizontal="left" vertical="center" wrapText="1"/>
    </xf>
    <xf numFmtId="0" fontId="15" fillId="55" borderId="0" xfId="80" applyFont="1" applyFill="1" applyBorder="1" applyAlignment="1">
      <alignment horizontal="center" vertical="center" wrapText="1"/>
      <protection/>
    </xf>
    <xf numFmtId="0" fontId="46" fillId="0" borderId="29" xfId="80" applyFont="1" applyBorder="1" applyAlignment="1">
      <alignment horizontal="center" vertical="center" wrapText="1"/>
      <protection/>
    </xf>
    <xf numFmtId="0" fontId="46" fillId="0" borderId="24" xfId="80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justify"/>
    </xf>
    <xf numFmtId="0" fontId="42" fillId="0" borderId="0" xfId="0" applyFont="1" applyFill="1" applyAlignment="1">
      <alignment/>
    </xf>
    <xf numFmtId="0" fontId="4" fillId="0" borderId="19" xfId="80" applyFont="1" applyBorder="1" applyAlignment="1">
      <alignment horizontal="center" vertical="center" wrapText="1"/>
      <protection/>
    </xf>
    <xf numFmtId="0" fontId="4" fillId="0" borderId="21" xfId="80" applyFont="1" applyBorder="1" applyAlignment="1">
      <alignment horizontal="center" vertical="center" wrapText="1"/>
      <protection/>
    </xf>
    <xf numFmtId="0" fontId="3" fillId="0" borderId="22" xfId="80" applyFont="1" applyBorder="1" applyAlignment="1">
      <alignment horizontal="center" vertical="center" wrapText="1"/>
      <protection/>
    </xf>
    <xf numFmtId="0" fontId="3" fillId="0" borderId="32" xfId="80" applyFont="1" applyBorder="1" applyAlignment="1">
      <alignment horizontal="center" vertical="center" wrapText="1"/>
      <protection/>
    </xf>
    <xf numFmtId="0" fontId="4" fillId="0" borderId="26" xfId="80" applyFont="1" applyBorder="1" applyAlignment="1">
      <alignment horizontal="left" vertical="center" wrapText="1"/>
      <protection/>
    </xf>
    <xf numFmtId="0" fontId="4" fillId="0" borderId="31" xfId="80" applyFont="1" applyBorder="1" applyAlignment="1">
      <alignment horizontal="left" vertical="center" wrapText="1"/>
      <protection/>
    </xf>
    <xf numFmtId="0" fontId="4" fillId="0" borderId="21" xfId="80" applyFont="1" applyBorder="1" applyAlignment="1">
      <alignment horizontal="left" vertical="center" wrapText="1"/>
      <protection/>
    </xf>
    <xf numFmtId="0" fontId="4" fillId="0" borderId="20" xfId="80" applyFont="1" applyBorder="1" applyAlignment="1">
      <alignment horizontal="left" vertical="center" wrapText="1"/>
      <protection/>
    </xf>
    <xf numFmtId="0" fontId="38" fillId="0" borderId="19" xfId="0" applyFont="1" applyBorder="1" applyAlignment="1">
      <alignment horizontal="center" vertical="center" wrapText="1"/>
    </xf>
    <xf numFmtId="0" fontId="3" fillId="55" borderId="0" xfId="80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8" fillId="0" borderId="29" xfId="0" applyFont="1" applyBorder="1" applyAlignment="1">
      <alignment horizontal="center" vertical="center" wrapText="1"/>
    </xf>
    <xf numFmtId="0" fontId="4" fillId="55" borderId="23" xfId="89" applyFont="1" applyFill="1" applyBorder="1" applyAlignment="1">
      <alignment horizontal="center" vertical="center" wrapText="1"/>
      <protection/>
    </xf>
    <xf numFmtId="0" fontId="3" fillId="55" borderId="30" xfId="80" applyFont="1" applyFill="1" applyBorder="1" applyAlignment="1">
      <alignment horizontal="center" vertical="center" shrinkToFit="1"/>
      <protection/>
    </xf>
    <xf numFmtId="0" fontId="3" fillId="0" borderId="0" xfId="80" applyFont="1" applyAlignment="1">
      <alignment horizontal="center" vertical="center"/>
      <protection/>
    </xf>
    <xf numFmtId="0" fontId="14" fillId="0" borderId="0" xfId="80" applyFont="1" applyAlignment="1">
      <alignment horizontal="center" vertical="center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ipersaitas 2" xfId="75"/>
    <cellStyle name="Input" xfId="76"/>
    <cellStyle name="Išvestis" xfId="77"/>
    <cellStyle name="Įprastas 2" xfId="78"/>
    <cellStyle name="Įprastas 2 2" xfId="79"/>
    <cellStyle name="Įprastas 3" xfId="80"/>
    <cellStyle name="Įprastas 4" xfId="81"/>
    <cellStyle name="Įspėjimo tekstas" xfId="82"/>
    <cellStyle name="Įvestis" xfId="83"/>
    <cellStyle name="Comma" xfId="84"/>
    <cellStyle name="Comma [0]" xfId="85"/>
    <cellStyle name="Linked Cell" xfId="86"/>
    <cellStyle name="Neutral" xfId="87"/>
    <cellStyle name="Neutralus" xfId="88"/>
    <cellStyle name="Normal_17 VSAFAS_lyginamasis_4-19_priedai_2009-09-10" xfId="89"/>
    <cellStyle name="Note" xfId="90"/>
    <cellStyle name="Output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zoomScaleSheetLayoutView="80" workbookViewId="0" topLeftCell="A1">
      <selection activeCell="A5" sqref="A5:F5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301</v>
      </c>
    </row>
    <row r="2" ht="12.75">
      <c r="D2" s="1" t="s">
        <v>303</v>
      </c>
    </row>
    <row r="3" spans="1:6" s="116" customFormat="1" ht="12.75" customHeight="1">
      <c r="A3" s="424" t="s">
        <v>18</v>
      </c>
      <c r="B3" s="424"/>
      <c r="C3" s="424"/>
      <c r="D3" s="424"/>
      <c r="E3" s="424"/>
      <c r="F3" s="123"/>
    </row>
    <row r="4" spans="1:6" s="116" customFormat="1" ht="9" customHeight="1">
      <c r="A4" s="424"/>
      <c r="B4" s="424"/>
      <c r="C4" s="424"/>
      <c r="D4" s="424"/>
      <c r="E4" s="424"/>
      <c r="F4" s="123"/>
    </row>
    <row r="5" spans="1:6" s="116" customFormat="1" ht="21.75" customHeight="1">
      <c r="A5" s="426" t="s">
        <v>82</v>
      </c>
      <c r="B5" s="426"/>
      <c r="C5" s="426"/>
      <c r="D5" s="426"/>
      <c r="E5" s="426"/>
      <c r="F5" s="426"/>
    </row>
    <row r="6" spans="1:6" s="116" customFormat="1" ht="12.75" customHeight="1">
      <c r="A6" s="425" t="s">
        <v>19</v>
      </c>
      <c r="B6" s="425"/>
      <c r="C6" s="425"/>
      <c r="D6" s="425"/>
      <c r="E6" s="425"/>
      <c r="F6" s="253"/>
    </row>
    <row r="7" spans="1:6" s="116" customFormat="1" ht="12.75" customHeight="1">
      <c r="A7" s="427" t="s">
        <v>230</v>
      </c>
      <c r="B7" s="427"/>
      <c r="C7" s="427"/>
      <c r="D7" s="427"/>
      <c r="E7" s="427"/>
      <c r="F7" s="427"/>
    </row>
    <row r="8" spans="1:6" s="116" customFormat="1" ht="12.75" customHeight="1">
      <c r="A8" s="420" t="s">
        <v>22</v>
      </c>
      <c r="B8" s="420"/>
      <c r="C8" s="420"/>
      <c r="D8" s="420"/>
      <c r="E8" s="420"/>
      <c r="F8" s="251"/>
    </row>
    <row r="9" spans="1:6" s="116" customFormat="1" ht="12.75">
      <c r="A9" s="150"/>
      <c r="B9" s="150"/>
      <c r="C9" s="150"/>
      <c r="D9" s="150"/>
      <c r="E9" s="150"/>
      <c r="F9" s="150"/>
    </row>
    <row r="10" spans="1:6" s="11" customFormat="1" ht="12.75">
      <c r="A10" s="421" t="s">
        <v>274</v>
      </c>
      <c r="B10" s="422"/>
      <c r="C10" s="422"/>
      <c r="D10" s="423"/>
      <c r="E10" s="423"/>
      <c r="F10" s="248"/>
    </row>
    <row r="11" spans="1:6" s="11" customFormat="1" ht="12.75">
      <c r="A11" s="421" t="s">
        <v>533</v>
      </c>
      <c r="B11" s="422"/>
      <c r="C11" s="422"/>
      <c r="D11" s="423"/>
      <c r="E11" s="423"/>
      <c r="F11" s="248"/>
    </row>
    <row r="12" spans="1:6" ht="12.75">
      <c r="A12" s="415" t="s">
        <v>537</v>
      </c>
      <c r="B12" s="416"/>
      <c r="C12" s="416"/>
      <c r="D12" s="417"/>
      <c r="E12" s="417"/>
      <c r="F12" s="247"/>
    </row>
    <row r="13" spans="1:6" ht="12.75">
      <c r="A13" s="415" t="s">
        <v>275</v>
      </c>
      <c r="B13" s="415"/>
      <c r="C13" s="415"/>
      <c r="D13" s="417"/>
      <c r="E13" s="417"/>
      <c r="F13" s="247"/>
    </row>
    <row r="14" spans="1:6" ht="12.75" customHeight="1">
      <c r="A14" s="4"/>
      <c r="B14" s="414" t="s">
        <v>30</v>
      </c>
      <c r="C14" s="414"/>
      <c r="D14" s="414"/>
      <c r="E14" s="414"/>
      <c r="F14" s="254"/>
    </row>
    <row r="15" spans="1:6" ht="67.5" customHeight="1">
      <c r="A15" s="8" t="s">
        <v>97</v>
      </c>
      <c r="B15" s="9" t="s">
        <v>153</v>
      </c>
      <c r="C15" s="14" t="s">
        <v>276</v>
      </c>
      <c r="D15" s="9" t="s">
        <v>277</v>
      </c>
      <c r="E15" s="9" t="s">
        <v>278</v>
      </c>
      <c r="F15" s="252"/>
    </row>
    <row r="16" spans="1:6" s="2" customFormat="1" ht="12.75">
      <c r="A16" s="35" t="s">
        <v>98</v>
      </c>
      <c r="B16" s="18" t="s">
        <v>267</v>
      </c>
      <c r="C16" s="43"/>
      <c r="D16" s="151">
        <f>D17+D23+D34+D35</f>
        <v>2273819.04</v>
      </c>
      <c r="E16" s="151">
        <f>E17+E23+E34+E35</f>
        <v>2669089.33</v>
      </c>
      <c r="F16" s="255"/>
    </row>
    <row r="17" spans="1:6" s="2" customFormat="1" ht="12.75">
      <c r="A17" s="19" t="s">
        <v>99</v>
      </c>
      <c r="B17" s="24" t="s">
        <v>299</v>
      </c>
      <c r="C17" s="290">
        <v>1</v>
      </c>
      <c r="D17" s="181">
        <f>D18+D19+D20+D21+D22</f>
        <v>2977.25</v>
      </c>
      <c r="E17" s="181">
        <f>E18+E19+E20+E21+E22</f>
        <v>0</v>
      </c>
      <c r="F17" s="255"/>
    </row>
    <row r="18" spans="1:6" s="2" customFormat="1" ht="12.75">
      <c r="A18" s="19" t="s">
        <v>100</v>
      </c>
      <c r="B18" s="47" t="s">
        <v>101</v>
      </c>
      <c r="C18" s="290"/>
      <c r="D18" s="8"/>
      <c r="E18" s="37"/>
      <c r="F18" s="255"/>
    </row>
    <row r="19" spans="1:6" s="2" customFormat="1" ht="12.75">
      <c r="A19" s="19" t="s">
        <v>102</v>
      </c>
      <c r="B19" s="47" t="s">
        <v>214</v>
      </c>
      <c r="C19" s="290"/>
      <c r="D19" s="8">
        <v>2977.25</v>
      </c>
      <c r="E19" s="291"/>
      <c r="F19" s="255"/>
    </row>
    <row r="20" spans="1:6" s="2" customFormat="1" ht="12.75">
      <c r="A20" s="19" t="s">
        <v>103</v>
      </c>
      <c r="B20" s="47" t="s">
        <v>104</v>
      </c>
      <c r="C20" s="290"/>
      <c r="D20" s="8"/>
      <c r="E20" s="37"/>
      <c r="F20" s="255"/>
    </row>
    <row r="21" spans="1:6" s="2" customFormat="1" ht="12.75">
      <c r="A21" s="10" t="s">
        <v>105</v>
      </c>
      <c r="B21" s="47" t="s">
        <v>23</v>
      </c>
      <c r="C21" s="291"/>
      <c r="D21" s="8"/>
      <c r="E21" s="37"/>
      <c r="F21" s="255"/>
    </row>
    <row r="22" spans="1:6" s="34" customFormat="1" ht="12.75" customHeight="1">
      <c r="A22" s="179" t="s">
        <v>190</v>
      </c>
      <c r="B22" s="180" t="s">
        <v>31</v>
      </c>
      <c r="C22" s="15"/>
      <c r="D22" s="15"/>
      <c r="E22" s="51"/>
      <c r="F22" s="175"/>
    </row>
    <row r="23" spans="1:6" s="2" customFormat="1" ht="12.75">
      <c r="A23" s="19" t="s">
        <v>106</v>
      </c>
      <c r="B23" s="24" t="s">
        <v>215</v>
      </c>
      <c r="C23" s="290">
        <v>2</v>
      </c>
      <c r="D23" s="154">
        <f>D24+D25+D26+D27+D28+D29+D30+D31+D32+D33</f>
        <v>2270841.79</v>
      </c>
      <c r="E23" s="154">
        <f>E24+E25+E26+E27+E28+E29+E30+E31+E32+E33</f>
        <v>2669089.33</v>
      </c>
      <c r="F23" s="255"/>
    </row>
    <row r="24" spans="1:6" s="2" customFormat="1" ht="12.75">
      <c r="A24" s="19" t="s">
        <v>107</v>
      </c>
      <c r="B24" s="47" t="s">
        <v>213</v>
      </c>
      <c r="C24" s="290"/>
      <c r="D24" s="41"/>
      <c r="E24" s="37"/>
      <c r="F24" s="255"/>
    </row>
    <row r="25" spans="1:6" s="2" customFormat="1" ht="12.75">
      <c r="A25" s="19" t="s">
        <v>108</v>
      </c>
      <c r="B25" s="47" t="s">
        <v>216</v>
      </c>
      <c r="C25" s="290"/>
      <c r="D25" s="347">
        <v>1880629.61</v>
      </c>
      <c r="E25" s="347">
        <v>1905214.33</v>
      </c>
      <c r="F25" s="255"/>
    </row>
    <row r="26" spans="1:6" s="2" customFormat="1" ht="12.75">
      <c r="A26" s="19" t="s">
        <v>109</v>
      </c>
      <c r="B26" s="47" t="s">
        <v>217</v>
      </c>
      <c r="C26" s="290"/>
      <c r="D26" s="347">
        <v>57551.88</v>
      </c>
      <c r="E26" s="347">
        <v>56799.65</v>
      </c>
      <c r="F26" s="255"/>
    </row>
    <row r="27" spans="1:6" s="2" customFormat="1" ht="12.75">
      <c r="A27" s="19" t="s">
        <v>110</v>
      </c>
      <c r="B27" s="47" t="s">
        <v>218</v>
      </c>
      <c r="C27" s="290"/>
      <c r="D27" s="347"/>
      <c r="E27" s="347"/>
      <c r="F27" s="255"/>
    </row>
    <row r="28" spans="1:6" s="2" customFormat="1" ht="12.75">
      <c r="A28" s="19" t="s">
        <v>112</v>
      </c>
      <c r="B28" s="47" t="s">
        <v>111</v>
      </c>
      <c r="C28" s="290"/>
      <c r="D28" s="347">
        <v>16710.99</v>
      </c>
      <c r="E28" s="347">
        <v>13483.9</v>
      </c>
      <c r="F28" s="255"/>
    </row>
    <row r="29" spans="1:6" s="2" customFormat="1" ht="12.75">
      <c r="A29" s="19" t="s">
        <v>114</v>
      </c>
      <c r="B29" s="47" t="s">
        <v>113</v>
      </c>
      <c r="C29" s="290"/>
      <c r="D29" s="347"/>
      <c r="E29" s="347"/>
      <c r="F29" s="255"/>
    </row>
    <row r="30" spans="1:6" s="2" customFormat="1" ht="12.75">
      <c r="A30" s="19" t="s">
        <v>115</v>
      </c>
      <c r="B30" s="47" t="s">
        <v>219</v>
      </c>
      <c r="C30" s="290"/>
      <c r="D30" s="347"/>
      <c r="E30" s="347"/>
      <c r="F30" s="255"/>
    </row>
    <row r="31" spans="1:6" s="2" customFormat="1" ht="12.75">
      <c r="A31" s="19" t="s">
        <v>116</v>
      </c>
      <c r="B31" s="47" t="s">
        <v>221</v>
      </c>
      <c r="C31" s="290"/>
      <c r="D31" s="347">
        <v>215591.59</v>
      </c>
      <c r="E31" s="347">
        <v>248049.54</v>
      </c>
      <c r="F31" s="255"/>
    </row>
    <row r="32" spans="1:6" s="2" customFormat="1" ht="12.75">
      <c r="A32" s="19" t="s">
        <v>150</v>
      </c>
      <c r="B32" s="48" t="s">
        <v>305</v>
      </c>
      <c r="C32" s="290"/>
      <c r="D32" s="347">
        <v>100357.72</v>
      </c>
      <c r="E32" s="347">
        <v>445541.91</v>
      </c>
      <c r="F32" s="255"/>
    </row>
    <row r="33" spans="1:6" s="2" customFormat="1" ht="12.75">
      <c r="A33" s="19" t="s">
        <v>220</v>
      </c>
      <c r="B33" s="47" t="s">
        <v>24</v>
      </c>
      <c r="C33" s="290"/>
      <c r="D33" s="349"/>
      <c r="E33" s="348"/>
      <c r="F33" s="255"/>
    </row>
    <row r="34" spans="1:6" s="2" customFormat="1" ht="12.75">
      <c r="A34" s="19" t="s">
        <v>117</v>
      </c>
      <c r="B34" s="24" t="s">
        <v>118</v>
      </c>
      <c r="C34" s="290"/>
      <c r="D34" s="350"/>
      <c r="E34" s="348"/>
      <c r="F34" s="255"/>
    </row>
    <row r="35" spans="1:6" s="2" customFormat="1" ht="12.75">
      <c r="A35" s="19" t="s">
        <v>133</v>
      </c>
      <c r="B35" s="24" t="s">
        <v>223</v>
      </c>
      <c r="C35" s="290"/>
      <c r="D35" s="350"/>
      <c r="E35" s="348"/>
      <c r="F35" s="255"/>
    </row>
    <row r="36" spans="1:6" s="2" customFormat="1" ht="12.75">
      <c r="A36" s="35" t="s">
        <v>125</v>
      </c>
      <c r="B36" s="18" t="s">
        <v>268</v>
      </c>
      <c r="C36" s="290"/>
      <c r="D36" s="350"/>
      <c r="E36" s="348"/>
      <c r="F36" s="255"/>
    </row>
    <row r="37" spans="1:6" s="2" customFormat="1" ht="12.75">
      <c r="A37" s="36" t="s">
        <v>126</v>
      </c>
      <c r="B37" s="26" t="s">
        <v>269</v>
      </c>
      <c r="C37" s="290"/>
      <c r="D37" s="151">
        <f>D38+D44+D45+D52+D53</f>
        <v>413178.43</v>
      </c>
      <c r="E37" s="151">
        <f>E38+E44+E45+E52+E53</f>
        <v>420850.33</v>
      </c>
      <c r="F37" s="255"/>
    </row>
    <row r="38" spans="1:6" s="2" customFormat="1" ht="12.75">
      <c r="A38" s="28" t="s">
        <v>99</v>
      </c>
      <c r="B38" s="49" t="s">
        <v>127</v>
      </c>
      <c r="C38" s="290">
        <v>3</v>
      </c>
      <c r="D38" s="154">
        <f>D40</f>
        <v>0</v>
      </c>
      <c r="E38" s="154">
        <f>E40</f>
        <v>320.34</v>
      </c>
      <c r="F38" s="255"/>
    </row>
    <row r="39" spans="1:6" s="2" customFormat="1" ht="12.75">
      <c r="A39" s="28" t="s">
        <v>100</v>
      </c>
      <c r="B39" s="48" t="s">
        <v>128</v>
      </c>
      <c r="C39" s="290"/>
      <c r="D39" s="8"/>
      <c r="E39" s="37"/>
      <c r="F39" s="255"/>
    </row>
    <row r="40" spans="1:6" s="2" customFormat="1" ht="12.75">
      <c r="A40" s="28" t="s">
        <v>102</v>
      </c>
      <c r="B40" s="48" t="s">
        <v>129</v>
      </c>
      <c r="C40" s="290"/>
      <c r="D40" s="172">
        <v>0</v>
      </c>
      <c r="E40" s="172">
        <v>320.34</v>
      </c>
      <c r="F40" s="255"/>
    </row>
    <row r="41" spans="1:6" s="2" customFormat="1" ht="12.75">
      <c r="A41" s="28" t="s">
        <v>103</v>
      </c>
      <c r="B41" s="48" t="s">
        <v>304</v>
      </c>
      <c r="C41" s="290"/>
      <c r="D41" s="172"/>
      <c r="E41" s="37"/>
      <c r="F41" s="255"/>
    </row>
    <row r="42" spans="1:6" s="2" customFormat="1" ht="12.75">
      <c r="A42" s="28" t="s">
        <v>105</v>
      </c>
      <c r="B42" s="48" t="s">
        <v>306</v>
      </c>
      <c r="C42" s="290"/>
      <c r="D42" s="172"/>
      <c r="E42" s="37"/>
      <c r="F42" s="255"/>
    </row>
    <row r="43" spans="1:6" s="2" customFormat="1" ht="12.75" customHeight="1">
      <c r="A43" s="28" t="s">
        <v>190</v>
      </c>
      <c r="B43" s="50" t="s">
        <v>307</v>
      </c>
      <c r="C43" s="290"/>
      <c r="D43" s="172"/>
      <c r="E43" s="37"/>
      <c r="F43" s="255"/>
    </row>
    <row r="44" spans="1:6" s="2" customFormat="1" ht="12.75">
      <c r="A44" s="28" t="s">
        <v>106</v>
      </c>
      <c r="B44" s="31" t="s">
        <v>130</v>
      </c>
      <c r="C44" s="290">
        <v>4</v>
      </c>
      <c r="D44" s="172"/>
      <c r="E44" s="37"/>
      <c r="F44" s="255"/>
    </row>
    <row r="45" spans="1:6" s="2" customFormat="1" ht="12.75">
      <c r="A45" s="28" t="s">
        <v>117</v>
      </c>
      <c r="B45" s="31" t="s">
        <v>308</v>
      </c>
      <c r="C45" s="291">
        <v>5</v>
      </c>
      <c r="D45" s="181">
        <f>D46+D47+D48+D49+D50+D51</f>
        <v>356769</v>
      </c>
      <c r="E45" s="181">
        <f>E46+E47+E48+E49+E50+E51</f>
        <v>410103.38</v>
      </c>
      <c r="F45" s="255"/>
    </row>
    <row r="46" spans="1:6" s="34" customFormat="1" ht="12.75" customHeight="1">
      <c r="A46" s="182" t="s">
        <v>119</v>
      </c>
      <c r="B46" s="183" t="s">
        <v>32</v>
      </c>
      <c r="C46" s="32"/>
      <c r="D46" s="15"/>
      <c r="E46" s="51"/>
      <c r="F46" s="175"/>
    </row>
    <row r="47" spans="1:6" s="2" customFormat="1" ht="12.75">
      <c r="A47" s="29" t="s">
        <v>309</v>
      </c>
      <c r="B47" s="48" t="s">
        <v>224</v>
      </c>
      <c r="C47" s="290"/>
      <c r="D47" s="172"/>
      <c r="E47" s="172">
        <v>116.09</v>
      </c>
      <c r="F47" s="255"/>
    </row>
    <row r="48" spans="1:6" s="2" customFormat="1" ht="12.75">
      <c r="A48" s="28" t="s">
        <v>121</v>
      </c>
      <c r="B48" s="48" t="s">
        <v>132</v>
      </c>
      <c r="C48" s="290"/>
      <c r="D48" s="8"/>
      <c r="E48" s="8">
        <v>0</v>
      </c>
      <c r="F48" s="255"/>
    </row>
    <row r="49" spans="1:6" s="2" customFormat="1" ht="12.75" customHeight="1">
      <c r="A49" s="28" t="s">
        <v>122</v>
      </c>
      <c r="B49" s="50" t="s">
        <v>310</v>
      </c>
      <c r="C49" s="290"/>
      <c r="D49" s="8"/>
      <c r="E49" s="8"/>
      <c r="F49" s="255"/>
    </row>
    <row r="50" spans="1:6" s="2" customFormat="1" ht="12.75">
      <c r="A50" s="28" t="s">
        <v>123</v>
      </c>
      <c r="B50" s="48" t="s">
        <v>534</v>
      </c>
      <c r="C50" s="290"/>
      <c r="D50" s="172">
        <v>356672.29</v>
      </c>
      <c r="E50" s="172">
        <v>409979.06</v>
      </c>
      <c r="F50" s="255"/>
    </row>
    <row r="51" spans="1:6" s="2" customFormat="1" ht="12.75">
      <c r="A51" s="28" t="s">
        <v>124</v>
      </c>
      <c r="B51" s="48" t="s">
        <v>131</v>
      </c>
      <c r="C51" s="290">
        <v>6</v>
      </c>
      <c r="D51" s="172">
        <v>96.71</v>
      </c>
      <c r="E51" s="172">
        <v>8.23</v>
      </c>
      <c r="F51" s="255"/>
    </row>
    <row r="52" spans="1:6" s="2" customFormat="1" ht="12.75">
      <c r="A52" s="28" t="s">
        <v>133</v>
      </c>
      <c r="B52" s="31" t="s">
        <v>134</v>
      </c>
      <c r="C52" s="23"/>
      <c r="D52" s="27"/>
      <c r="E52" s="30"/>
      <c r="F52" s="256"/>
    </row>
    <row r="53" spans="1:6" s="2" customFormat="1" ht="12.75">
      <c r="A53" s="28" t="s">
        <v>135</v>
      </c>
      <c r="B53" s="31" t="s">
        <v>451</v>
      </c>
      <c r="C53" s="292">
        <v>7</v>
      </c>
      <c r="D53" s="27">
        <v>56409.43</v>
      </c>
      <c r="E53" s="27">
        <v>10426.61</v>
      </c>
      <c r="F53" s="174"/>
    </row>
    <row r="54" spans="1:6" s="2" customFormat="1" ht="12.75">
      <c r="A54" s="19"/>
      <c r="B54" s="299" t="s">
        <v>225</v>
      </c>
      <c r="C54" s="8"/>
      <c r="D54" s="152">
        <f>D16+D36+D37</f>
        <v>2686997.47</v>
      </c>
      <c r="E54" s="152">
        <f>E16+E36+E37</f>
        <v>3089939.66</v>
      </c>
      <c r="F54" s="252"/>
    </row>
    <row r="55" spans="1:6" s="2" customFormat="1" ht="12.75">
      <c r="A55" s="35" t="s">
        <v>136</v>
      </c>
      <c r="B55" s="18" t="s">
        <v>270</v>
      </c>
      <c r="C55" s="293">
        <v>8</v>
      </c>
      <c r="D55" s="309">
        <f>D56+D57+D58+D59</f>
        <v>2327088.56</v>
      </c>
      <c r="E55" s="152">
        <f>E56+E57+E58+E59</f>
        <v>2679029.97</v>
      </c>
      <c r="F55" s="174"/>
    </row>
    <row r="56" spans="1:6" s="2" customFormat="1" ht="12.75">
      <c r="A56" s="19" t="s">
        <v>99</v>
      </c>
      <c r="B56" s="24" t="s">
        <v>137</v>
      </c>
      <c r="C56" s="20"/>
      <c r="D56" s="311">
        <v>134912.17</v>
      </c>
      <c r="E56" s="311">
        <v>521801.75</v>
      </c>
      <c r="F56" s="174"/>
    </row>
    <row r="57" spans="1:6" s="2" customFormat="1" ht="12.75">
      <c r="A57" s="42" t="s">
        <v>106</v>
      </c>
      <c r="B57" s="24" t="s">
        <v>138</v>
      </c>
      <c r="C57" s="45"/>
      <c r="D57" s="312">
        <v>2035788.4</v>
      </c>
      <c r="E57" s="312">
        <v>2057215.28</v>
      </c>
      <c r="F57" s="174"/>
    </row>
    <row r="58" spans="1:6" s="2" customFormat="1" ht="12.75" customHeight="1">
      <c r="A58" s="19" t="s">
        <v>117</v>
      </c>
      <c r="B58" s="51" t="s">
        <v>311</v>
      </c>
      <c r="C58" s="125"/>
      <c r="D58" s="313">
        <v>76605.91</v>
      </c>
      <c r="E58" s="313">
        <v>62258.65</v>
      </c>
      <c r="F58" s="174"/>
    </row>
    <row r="59" spans="1:6" s="2" customFormat="1" ht="12.75">
      <c r="A59" s="19" t="s">
        <v>312</v>
      </c>
      <c r="B59" s="24" t="s">
        <v>139</v>
      </c>
      <c r="C59" s="20"/>
      <c r="D59" s="311">
        <v>79782.08</v>
      </c>
      <c r="E59" s="311">
        <v>37754.29</v>
      </c>
      <c r="F59" s="174"/>
    </row>
    <row r="60" spans="1:6" s="2" customFormat="1" ht="12.75">
      <c r="A60" s="35" t="s">
        <v>140</v>
      </c>
      <c r="B60" s="18" t="s">
        <v>271</v>
      </c>
      <c r="C60" s="294">
        <v>9</v>
      </c>
      <c r="D60" s="152">
        <f>D61+D65</f>
        <v>356672.29</v>
      </c>
      <c r="E60" s="152">
        <f>E61+E65</f>
        <v>410453.56</v>
      </c>
      <c r="F60" s="174"/>
    </row>
    <row r="61" spans="1:6" s="2" customFormat="1" ht="12.75">
      <c r="A61" s="19" t="s">
        <v>99</v>
      </c>
      <c r="B61" s="24" t="s">
        <v>141</v>
      </c>
      <c r="C61" s="20"/>
      <c r="D61" s="153">
        <f>D62+D63+D64</f>
        <v>0</v>
      </c>
      <c r="E61" s="153">
        <f>E62+E63+E64</f>
        <v>0</v>
      </c>
      <c r="F61" s="174"/>
    </row>
    <row r="62" spans="1:6" s="2" customFormat="1" ht="12.75">
      <c r="A62" s="19" t="s">
        <v>100</v>
      </c>
      <c r="B62" s="47" t="s">
        <v>313</v>
      </c>
      <c r="C62" s="12"/>
      <c r="D62" s="39"/>
      <c r="E62" s="30"/>
      <c r="F62" s="256"/>
    </row>
    <row r="63" spans="1:6" s="2" customFormat="1" ht="12.75">
      <c r="A63" s="19" t="s">
        <v>102</v>
      </c>
      <c r="B63" s="47" t="s">
        <v>142</v>
      </c>
      <c r="C63" s="12"/>
      <c r="D63" s="10"/>
      <c r="E63" s="15"/>
      <c r="F63" s="174"/>
    </row>
    <row r="64" spans="1:6" s="2" customFormat="1" ht="12.75">
      <c r="A64" s="19" t="s">
        <v>314</v>
      </c>
      <c r="B64" s="47" t="s">
        <v>143</v>
      </c>
      <c r="C64" s="12"/>
      <c r="D64" s="10"/>
      <c r="E64" s="25"/>
      <c r="F64" s="257"/>
    </row>
    <row r="65" spans="1:6" s="2" customFormat="1" ht="12.75">
      <c r="A65" s="28" t="s">
        <v>106</v>
      </c>
      <c r="B65" s="31" t="s">
        <v>144</v>
      </c>
      <c r="C65" s="23"/>
      <c r="D65" s="187">
        <f>D66+D67+D68+D69+D70+D71+D74+D75+D76+D77+D78+D79</f>
        <v>356672.29</v>
      </c>
      <c r="E65" s="187">
        <f>E66+E67+E68+E69+E70+E71+E74+E75+E76+E77+E78+E79</f>
        <v>410453.56</v>
      </c>
      <c r="F65" s="243"/>
    </row>
    <row r="66" spans="1:6" s="2" customFormat="1" ht="12.75">
      <c r="A66" s="19" t="s">
        <v>107</v>
      </c>
      <c r="B66" s="47" t="s">
        <v>145</v>
      </c>
      <c r="C66" s="12"/>
      <c r="D66" s="10"/>
      <c r="E66" s="15"/>
      <c r="F66" s="174"/>
    </row>
    <row r="67" spans="1:6" s="2" customFormat="1" ht="12.75">
      <c r="A67" s="19" t="s">
        <v>108</v>
      </c>
      <c r="B67" s="47" t="s">
        <v>315</v>
      </c>
      <c r="C67" s="12"/>
      <c r="D67" s="39"/>
      <c r="E67" s="30"/>
      <c r="F67" s="256"/>
    </row>
    <row r="68" spans="1:6" s="2" customFormat="1" ht="12.75">
      <c r="A68" s="19" t="s">
        <v>109</v>
      </c>
      <c r="B68" s="47" t="s">
        <v>316</v>
      </c>
      <c r="C68" s="12"/>
      <c r="D68" s="39"/>
      <c r="E68" s="30"/>
      <c r="F68" s="256"/>
    </row>
    <row r="69" spans="1:6" s="2" customFormat="1" ht="12.75">
      <c r="A69" s="19" t="s">
        <v>110</v>
      </c>
      <c r="B69" s="48" t="s">
        <v>317</v>
      </c>
      <c r="C69" s="12"/>
      <c r="D69" s="27"/>
      <c r="E69" s="30"/>
      <c r="F69" s="256"/>
    </row>
    <row r="70" spans="1:6" s="34" customFormat="1" ht="12.75">
      <c r="A70" s="185" t="s">
        <v>112</v>
      </c>
      <c r="B70" s="180" t="s">
        <v>33</v>
      </c>
      <c r="C70" s="15"/>
      <c r="D70" s="30"/>
      <c r="E70" s="51"/>
      <c r="F70" s="175"/>
    </row>
    <row r="71" spans="1:6" s="2" customFormat="1" ht="12.75">
      <c r="A71" s="186" t="s">
        <v>114</v>
      </c>
      <c r="B71" s="48" t="s">
        <v>146</v>
      </c>
      <c r="C71" s="12">
        <v>10</v>
      </c>
      <c r="D71" s="187">
        <f>D72+D73</f>
        <v>0</v>
      </c>
      <c r="E71" s="187">
        <f>E72+E73</f>
        <v>0</v>
      </c>
      <c r="F71" s="174"/>
    </row>
    <row r="72" spans="1:6" s="2" customFormat="1" ht="12.75">
      <c r="A72" s="182" t="s">
        <v>34</v>
      </c>
      <c r="B72" s="52" t="s">
        <v>147</v>
      </c>
      <c r="C72" s="23"/>
      <c r="D72" s="5"/>
      <c r="E72" s="30"/>
      <c r="F72" s="256"/>
    </row>
    <row r="73" spans="1:6" s="2" customFormat="1" ht="12.75">
      <c r="A73" s="182" t="s">
        <v>35</v>
      </c>
      <c r="B73" s="52" t="s">
        <v>148</v>
      </c>
      <c r="C73" s="23"/>
      <c r="D73" s="5"/>
      <c r="E73" s="324">
        <v>0</v>
      </c>
      <c r="F73" s="258"/>
    </row>
    <row r="74" spans="1:6" s="2" customFormat="1" ht="12.75">
      <c r="A74" s="182" t="s">
        <v>115</v>
      </c>
      <c r="B74" s="48" t="s">
        <v>226</v>
      </c>
      <c r="C74" s="12"/>
      <c r="D74" s="27"/>
      <c r="E74" s="295"/>
      <c r="F74" s="258"/>
    </row>
    <row r="75" spans="1:6" s="2" customFormat="1" ht="12.75">
      <c r="A75" s="182" t="s">
        <v>116</v>
      </c>
      <c r="B75" s="48" t="s">
        <v>318</v>
      </c>
      <c r="C75" s="12"/>
      <c r="D75" s="40"/>
      <c r="E75" s="30"/>
      <c r="F75" s="256"/>
    </row>
    <row r="76" spans="1:6" s="2" customFormat="1" ht="12.75">
      <c r="A76" s="186" t="s">
        <v>150</v>
      </c>
      <c r="B76" s="47" t="s">
        <v>535</v>
      </c>
      <c r="C76" s="12">
        <v>11</v>
      </c>
      <c r="D76" s="315">
        <v>147915.77</v>
      </c>
      <c r="E76" s="315">
        <v>216625.94</v>
      </c>
      <c r="F76" s="256"/>
    </row>
    <row r="77" spans="1:6" s="2" customFormat="1" ht="12.75">
      <c r="A77" s="182" t="s">
        <v>220</v>
      </c>
      <c r="B77" s="47" t="s">
        <v>149</v>
      </c>
      <c r="C77" s="12">
        <v>11</v>
      </c>
      <c r="D77" s="316">
        <v>208756.52</v>
      </c>
      <c r="E77" s="316">
        <v>193827.62</v>
      </c>
      <c r="F77" s="256"/>
    </row>
    <row r="78" spans="1:6" s="2" customFormat="1" ht="12.75">
      <c r="A78" s="186" t="s">
        <v>36</v>
      </c>
      <c r="B78" s="48" t="s">
        <v>319</v>
      </c>
      <c r="C78" s="12">
        <v>11</v>
      </c>
      <c r="D78" s="316"/>
      <c r="E78" s="316"/>
      <c r="F78" s="256"/>
    </row>
    <row r="79" spans="1:6" s="2" customFormat="1" ht="12.75">
      <c r="A79" s="186" t="s">
        <v>37</v>
      </c>
      <c r="B79" s="47" t="s">
        <v>227</v>
      </c>
      <c r="C79" s="12"/>
      <c r="D79" s="10"/>
      <c r="E79" s="296"/>
      <c r="F79" s="257"/>
    </row>
    <row r="80" spans="1:6" s="2" customFormat="1" ht="12.75">
      <c r="A80" s="35" t="s">
        <v>151</v>
      </c>
      <c r="B80" s="18" t="s">
        <v>272</v>
      </c>
      <c r="C80" s="44"/>
      <c r="D80" s="309">
        <f>D81+D82+D85+D86</f>
        <v>347597.10000000003</v>
      </c>
      <c r="E80" s="309">
        <f>E81+E82+E85+E86</f>
        <v>340.04000000011183</v>
      </c>
      <c r="F80" s="257"/>
    </row>
    <row r="81" spans="1:6" s="2" customFormat="1" ht="12.75">
      <c r="A81" s="19" t="s">
        <v>99</v>
      </c>
      <c r="B81" s="24" t="s">
        <v>320</v>
      </c>
      <c r="C81" s="20"/>
      <c r="D81" s="315"/>
      <c r="E81" s="25"/>
      <c r="F81" s="257"/>
    </row>
    <row r="82" spans="1:6" s="2" customFormat="1" ht="12.75">
      <c r="A82" s="19" t="s">
        <v>106</v>
      </c>
      <c r="B82" s="24" t="s">
        <v>152</v>
      </c>
      <c r="C82" s="20"/>
      <c r="D82" s="300">
        <f>D83+D84</f>
        <v>0</v>
      </c>
      <c r="E82" s="153">
        <f>E83+E84</f>
        <v>0</v>
      </c>
      <c r="F82" s="174"/>
    </row>
    <row r="83" spans="1:6" s="2" customFormat="1" ht="12.75">
      <c r="A83" s="19" t="s">
        <v>107</v>
      </c>
      <c r="B83" s="47" t="s">
        <v>228</v>
      </c>
      <c r="C83" s="12"/>
      <c r="D83" s="315"/>
      <c r="E83" s="15"/>
      <c r="F83" s="174"/>
    </row>
    <row r="84" spans="1:6" s="2" customFormat="1" ht="12.75">
      <c r="A84" s="19" t="s">
        <v>108</v>
      </c>
      <c r="B84" s="47" t="s">
        <v>181</v>
      </c>
      <c r="C84" s="12"/>
      <c r="D84" s="315"/>
      <c r="E84" s="15"/>
      <c r="F84" s="174"/>
    </row>
    <row r="85" spans="1:6" s="2" customFormat="1" ht="12.75">
      <c r="A85" s="28" t="s">
        <v>117</v>
      </c>
      <c r="B85" s="31" t="s">
        <v>321</v>
      </c>
      <c r="C85" s="23"/>
      <c r="D85" s="316"/>
      <c r="E85" s="15"/>
      <c r="F85" s="174"/>
    </row>
    <row r="86" spans="1:6" s="2" customFormat="1" ht="12.75">
      <c r="A86" s="42" t="s">
        <v>133</v>
      </c>
      <c r="B86" s="24" t="s">
        <v>229</v>
      </c>
      <c r="C86" s="20"/>
      <c r="D86" s="300">
        <f>D87+D88</f>
        <v>347597.10000000003</v>
      </c>
      <c r="E86" s="300">
        <f>E87+E88</f>
        <v>340.04000000011183</v>
      </c>
      <c r="F86" s="174"/>
    </row>
    <row r="87" spans="1:6" s="2" customFormat="1" ht="12.75">
      <c r="A87" s="19" t="s">
        <v>208</v>
      </c>
      <c r="B87" s="47" t="s">
        <v>322</v>
      </c>
      <c r="C87" s="12"/>
      <c r="D87" s="317">
        <f>'Veiklos rezultatų'!H51</f>
        <v>347257.06000000006</v>
      </c>
      <c r="E87" s="317">
        <f>'Veiklos rezultatų'!I51</f>
        <v>-12912.879999999888</v>
      </c>
      <c r="F87" s="258"/>
    </row>
    <row r="88" spans="1:6" s="2" customFormat="1" ht="12.75">
      <c r="A88" s="19" t="s">
        <v>209</v>
      </c>
      <c r="B88" s="47" t="s">
        <v>323</v>
      </c>
      <c r="C88" s="12"/>
      <c r="D88" s="317">
        <v>340.04</v>
      </c>
      <c r="E88" s="317">
        <v>13252.92</v>
      </c>
      <c r="F88" s="258"/>
    </row>
    <row r="89" spans="1:6" s="2" customFormat="1" ht="12.75">
      <c r="A89" s="35" t="s">
        <v>178</v>
      </c>
      <c r="B89" s="18" t="s">
        <v>324</v>
      </c>
      <c r="C89" s="46"/>
      <c r="D89" s="9"/>
      <c r="E89" s="22"/>
      <c r="F89" s="258"/>
    </row>
    <row r="90" spans="1:6" s="2" customFormat="1" ht="34.5" customHeight="1">
      <c r="A90" s="9"/>
      <c r="B90" s="38" t="s">
        <v>325</v>
      </c>
      <c r="C90" s="126"/>
      <c r="D90" s="314">
        <f>D55+D60+D80+D89</f>
        <v>3031357.95</v>
      </c>
      <c r="E90" s="155">
        <f>E55+E60+E80+E89</f>
        <v>3089823.5700000003</v>
      </c>
      <c r="F90" s="174"/>
    </row>
    <row r="91" spans="1:6" s="2" customFormat="1" ht="12.75">
      <c r="A91" s="6"/>
      <c r="B91" s="7"/>
      <c r="C91" s="7"/>
      <c r="D91" s="335">
        <f>D54-D90</f>
        <v>-344360.48</v>
      </c>
      <c r="E91" s="3"/>
      <c r="F91" s="3"/>
    </row>
    <row r="92" spans="1:6" s="2" customFormat="1" ht="0.75" customHeight="1">
      <c r="A92" s="6"/>
      <c r="B92" s="7" t="s">
        <v>419</v>
      </c>
      <c r="C92" s="7"/>
      <c r="D92" s="3"/>
      <c r="E92" s="3"/>
      <c r="F92" s="3"/>
    </row>
    <row r="93" spans="1:6" s="2" customFormat="1" ht="0.75" customHeight="1">
      <c r="A93" s="6"/>
      <c r="B93" s="7" t="s">
        <v>420</v>
      </c>
      <c r="C93" s="7"/>
      <c r="D93" s="419" t="s">
        <v>421</v>
      </c>
      <c r="E93" s="419"/>
      <c r="F93" s="3"/>
    </row>
    <row r="94" spans="1:6" s="54" customFormat="1" ht="12.75" customHeight="1">
      <c r="A94" s="67" t="s">
        <v>83</v>
      </c>
      <c r="B94" s="67"/>
      <c r="C94" s="67" t="s">
        <v>7</v>
      </c>
      <c r="D94" s="418" t="s">
        <v>6</v>
      </c>
      <c r="E94" s="418"/>
      <c r="F94" s="66"/>
    </row>
    <row r="95" spans="2:6" s="54" customFormat="1" ht="12.75" customHeight="1">
      <c r="B95" s="340" t="s">
        <v>353</v>
      </c>
      <c r="C95" s="341" t="s">
        <v>326</v>
      </c>
      <c r="D95" s="342"/>
      <c r="E95" s="339" t="s">
        <v>327</v>
      </c>
      <c r="F95" s="69"/>
    </row>
    <row r="96" spans="1:6" s="54" customFormat="1" ht="18.75" customHeight="1">
      <c r="A96" s="67" t="s">
        <v>453</v>
      </c>
      <c r="B96" s="67"/>
      <c r="C96" s="67" t="s">
        <v>7</v>
      </c>
      <c r="D96" s="418" t="s">
        <v>231</v>
      </c>
      <c r="E96" s="418"/>
      <c r="F96" s="66"/>
    </row>
    <row r="97" spans="1:5" s="34" customFormat="1" ht="12.75">
      <c r="A97" s="33"/>
      <c r="B97" s="343" t="s">
        <v>453</v>
      </c>
      <c r="C97" s="341" t="s">
        <v>326</v>
      </c>
      <c r="D97" s="343"/>
      <c r="E97" s="339" t="s">
        <v>327</v>
      </c>
    </row>
    <row r="98" s="34" customFormat="1" ht="25.5" customHeight="1"/>
    <row r="99" s="2" customFormat="1" ht="12.75"/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  <row r="119" s="2" customFormat="1" ht="12.75">
      <c r="C119" s="3"/>
    </row>
  </sheetData>
  <sheetProtection/>
  <mergeCells count="13">
    <mergeCell ref="A8:E8"/>
    <mergeCell ref="A10:E10"/>
    <mergeCell ref="A11:E11"/>
    <mergeCell ref="A3:E4"/>
    <mergeCell ref="A6:E6"/>
    <mergeCell ref="A5:F5"/>
    <mergeCell ref="A7:F7"/>
    <mergeCell ref="B14:E14"/>
    <mergeCell ref="A12:E12"/>
    <mergeCell ref="A13:E13"/>
    <mergeCell ref="D96:E96"/>
    <mergeCell ref="D94:E94"/>
    <mergeCell ref="D93:E93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G20" sqref="G20"/>
    </sheetView>
  </sheetViews>
  <sheetFormatPr defaultColWidth="9.140625" defaultRowHeight="12.75"/>
  <cols>
    <col min="1" max="1" width="4.421875" style="96" customWidth="1"/>
    <col min="2" max="2" width="51.57421875" style="96" customWidth="1"/>
    <col min="3" max="8" width="12.28125" style="96" customWidth="1"/>
    <col min="9" max="16384" width="9.140625" style="96" customWidth="1"/>
  </cols>
  <sheetData>
    <row r="1" ht="12.75">
      <c r="F1" s="96" t="s">
        <v>8</v>
      </c>
    </row>
    <row r="2" ht="12.75">
      <c r="F2" s="96" t="s">
        <v>0</v>
      </c>
    </row>
    <row r="3" ht="8.25" customHeight="1"/>
    <row r="4" spans="1:8" ht="12.75">
      <c r="A4" s="590" t="s">
        <v>11</v>
      </c>
      <c r="B4" s="590"/>
      <c r="C4" s="590"/>
      <c r="D4" s="590"/>
      <c r="E4" s="590"/>
      <c r="F4" s="590"/>
      <c r="G4" s="590"/>
      <c r="H4" s="590"/>
    </row>
    <row r="5" spans="1:8" ht="12.75">
      <c r="A5" s="590" t="s">
        <v>78</v>
      </c>
      <c r="B5" s="590"/>
      <c r="C5" s="590"/>
      <c r="D5" s="590"/>
      <c r="E5" s="590"/>
      <c r="F5" s="590"/>
      <c r="G5" s="590"/>
      <c r="H5" s="590"/>
    </row>
    <row r="6" ht="5.25" customHeight="1"/>
    <row r="7" spans="1:11" s="146" customFormat="1" ht="21" customHeight="1">
      <c r="A7" s="148"/>
      <c r="B7" s="588" t="s">
        <v>63</v>
      </c>
      <c r="C7" s="588"/>
      <c r="D7" s="588"/>
      <c r="E7" s="588"/>
      <c r="F7" s="588"/>
      <c r="G7" s="588"/>
      <c r="H7" s="148"/>
      <c r="I7" s="148"/>
      <c r="J7" s="148"/>
      <c r="K7" s="148"/>
    </row>
    <row r="8" spans="2:11" s="102" customFormat="1" ht="12.75">
      <c r="B8" s="589" t="s">
        <v>302</v>
      </c>
      <c r="C8" s="589"/>
      <c r="D8" s="589"/>
      <c r="E8" s="589"/>
      <c r="F8" s="589"/>
      <c r="G8" s="589"/>
      <c r="H8" s="140"/>
      <c r="I8" s="140"/>
      <c r="J8" s="140"/>
      <c r="K8" s="140"/>
    </row>
    <row r="9" spans="2:11" s="102" customFormat="1" ht="12.75">
      <c r="B9" s="142"/>
      <c r="C9" s="142"/>
      <c r="D9" s="142"/>
      <c r="E9" s="142"/>
      <c r="F9" s="140"/>
      <c r="G9" s="140"/>
      <c r="H9" s="140"/>
      <c r="I9" s="140"/>
      <c r="J9" s="140"/>
      <c r="K9" s="140"/>
    </row>
    <row r="10" spans="1:8" ht="13.5">
      <c r="A10" s="591" t="s">
        <v>12</v>
      </c>
      <c r="B10" s="591"/>
      <c r="C10" s="591"/>
      <c r="D10" s="591"/>
      <c r="E10" s="591"/>
      <c r="F10" s="591"/>
      <c r="G10" s="591"/>
      <c r="H10" s="591"/>
    </row>
    <row r="11" ht="5.25" customHeight="1"/>
    <row r="12" spans="1:8" ht="15" customHeight="1">
      <c r="A12" s="574" t="s">
        <v>97</v>
      </c>
      <c r="B12" s="574" t="s">
        <v>13</v>
      </c>
      <c r="C12" s="574" t="s">
        <v>14</v>
      </c>
      <c r="D12" s="574"/>
      <c r="E12" s="574"/>
      <c r="F12" s="574" t="s">
        <v>416</v>
      </c>
      <c r="G12" s="574"/>
      <c r="H12" s="574"/>
    </row>
    <row r="13" spans="1:8" ht="48.75" customHeight="1">
      <c r="A13" s="574"/>
      <c r="B13" s="574"/>
      <c r="C13" s="70" t="s">
        <v>132</v>
      </c>
      <c r="D13" s="70" t="s">
        <v>15</v>
      </c>
      <c r="E13" s="70" t="s">
        <v>182</v>
      </c>
      <c r="F13" s="70" t="s">
        <v>132</v>
      </c>
      <c r="G13" s="70" t="s">
        <v>15</v>
      </c>
      <c r="H13" s="70" t="s">
        <v>182</v>
      </c>
    </row>
    <row r="14" spans="1:8" ht="12.75">
      <c r="A14" s="72">
        <v>1</v>
      </c>
      <c r="B14" s="72">
        <v>2</v>
      </c>
      <c r="C14" s="72">
        <v>3</v>
      </c>
      <c r="D14" s="72">
        <v>4</v>
      </c>
      <c r="E14" s="72" t="s">
        <v>16</v>
      </c>
      <c r="F14" s="72">
        <v>6</v>
      </c>
      <c r="G14" s="72">
        <v>7</v>
      </c>
      <c r="H14" s="72" t="s">
        <v>17</v>
      </c>
    </row>
    <row r="15" spans="1:8" ht="39">
      <c r="A15" s="70" t="s">
        <v>183</v>
      </c>
      <c r="B15" s="133" t="s">
        <v>28</v>
      </c>
      <c r="C15" s="329">
        <v>-0.02</v>
      </c>
      <c r="D15" s="72">
        <v>111914.4</v>
      </c>
      <c r="E15" s="171">
        <f>SUM(C15:D15)</f>
        <v>111914.37999999999</v>
      </c>
      <c r="F15" s="329">
        <v>-0.02</v>
      </c>
      <c r="G15" s="72">
        <v>521801.77</v>
      </c>
      <c r="H15" s="171">
        <f>SUM(F15:G15)</f>
        <v>521801.75</v>
      </c>
    </row>
    <row r="16" spans="1:8" ht="15" customHeight="1">
      <c r="A16" s="70"/>
      <c r="B16" s="133" t="s">
        <v>138</v>
      </c>
      <c r="C16" s="329"/>
      <c r="D16" s="72">
        <v>2077220.5</v>
      </c>
      <c r="E16" s="171">
        <f>SUM(C16:D16)</f>
        <v>2077220.5</v>
      </c>
      <c r="F16" s="329"/>
      <c r="G16" s="72">
        <v>2057215.28</v>
      </c>
      <c r="H16" s="171">
        <f>SUM(F16:G16)</f>
        <v>2057215.28</v>
      </c>
    </row>
    <row r="17" spans="1:8" ht="30" customHeight="1">
      <c r="A17" s="70" t="s">
        <v>185</v>
      </c>
      <c r="B17" s="133" t="s">
        <v>311</v>
      </c>
      <c r="C17" s="329"/>
      <c r="D17" s="72">
        <v>63407.11</v>
      </c>
      <c r="E17" s="171">
        <f>SUM(C17:D17)</f>
        <v>63407.11</v>
      </c>
      <c r="F17" s="329"/>
      <c r="G17" s="72">
        <v>62258.65</v>
      </c>
      <c r="H17" s="171">
        <f>SUM(F17:G17)</f>
        <v>62258.65</v>
      </c>
    </row>
    <row r="18" spans="1:8" ht="15" customHeight="1">
      <c r="A18" s="70"/>
      <c r="B18" s="133" t="s">
        <v>139</v>
      </c>
      <c r="C18" s="329"/>
      <c r="D18" s="72">
        <v>8213.54</v>
      </c>
      <c r="E18" s="171">
        <f>SUM(C18:D18)</f>
        <v>8213.54</v>
      </c>
      <c r="F18" s="329"/>
      <c r="G18" s="72">
        <v>37754.29</v>
      </c>
      <c r="H18" s="171">
        <f>SUM(F18:G18)</f>
        <v>37754.29</v>
      </c>
    </row>
    <row r="19" spans="1:8" ht="15" customHeight="1">
      <c r="A19" s="70" t="s">
        <v>187</v>
      </c>
      <c r="B19" s="141" t="s">
        <v>182</v>
      </c>
      <c r="C19" s="170">
        <f aca="true" t="shared" si="0" ref="C19:H19">SUM(C15:C18)</f>
        <v>-0.02</v>
      </c>
      <c r="D19" s="170">
        <f t="shared" si="0"/>
        <v>2260755.55</v>
      </c>
      <c r="E19" s="170">
        <f t="shared" si="0"/>
        <v>2260755.53</v>
      </c>
      <c r="F19" s="330">
        <f t="shared" si="0"/>
        <v>-0.02</v>
      </c>
      <c r="G19" s="170">
        <f t="shared" si="0"/>
        <v>2679029.9899999998</v>
      </c>
      <c r="H19" s="170">
        <f t="shared" si="0"/>
        <v>2679029.97</v>
      </c>
    </row>
    <row r="20" ht="6.75" customHeight="1"/>
    <row r="21" spans="3:5" ht="11.25" customHeight="1">
      <c r="C21" s="114"/>
      <c r="D21" s="114"/>
      <c r="E21" s="114"/>
    </row>
    <row r="22" spans="1:5" s="113" customFormat="1" ht="12.75">
      <c r="A22" s="113" t="s">
        <v>83</v>
      </c>
      <c r="C22" s="138" t="s">
        <v>6</v>
      </c>
      <c r="D22" s="138"/>
      <c r="E22" s="139"/>
    </row>
    <row r="23" spans="3:6" s="113" customFormat="1" ht="12.75">
      <c r="C23" s="139" t="s">
        <v>25</v>
      </c>
      <c r="D23" s="139"/>
      <c r="E23" s="139"/>
      <c r="F23" s="139"/>
    </row>
    <row r="24" spans="1:5" ht="12.75">
      <c r="A24" s="113" t="s">
        <v>456</v>
      </c>
      <c r="B24" s="113"/>
      <c r="C24" s="138" t="s">
        <v>231</v>
      </c>
      <c r="D24" s="138"/>
      <c r="E24" s="139"/>
    </row>
    <row r="25" spans="1:5" ht="12.75">
      <c r="A25" s="113"/>
      <c r="B25" s="113"/>
      <c r="C25" s="139" t="s">
        <v>25</v>
      </c>
      <c r="D25" s="139"/>
      <c r="E25" s="139"/>
    </row>
  </sheetData>
  <sheetProtection/>
  <mergeCells count="9">
    <mergeCell ref="B8:G8"/>
    <mergeCell ref="A4:H4"/>
    <mergeCell ref="A5:H5"/>
    <mergeCell ref="A10:H10"/>
    <mergeCell ref="B7:G7"/>
    <mergeCell ref="A12:A13"/>
    <mergeCell ref="B12:B13"/>
    <mergeCell ref="C12:E12"/>
    <mergeCell ref="F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SheetLayoutView="100" zoomScalePageLayoutView="0" workbookViewId="0" topLeftCell="A1">
      <selection activeCell="H52" sqref="H52"/>
    </sheetView>
  </sheetViews>
  <sheetFormatPr defaultColWidth="9.140625" defaultRowHeight="12.75"/>
  <cols>
    <col min="1" max="1" width="8.00390625" style="54" customWidth="1"/>
    <col min="2" max="2" width="1.57421875" style="54" hidden="1" customWidth="1"/>
    <col min="3" max="3" width="30.140625" style="54" customWidth="1"/>
    <col min="4" max="4" width="18.28125" style="54" customWidth="1"/>
    <col min="5" max="5" width="0" style="54" hidden="1" customWidth="1"/>
    <col min="6" max="6" width="11.7109375" style="54" customWidth="1"/>
    <col min="7" max="7" width="8.8515625" style="54" customWidth="1"/>
    <col min="8" max="8" width="14.28125" style="54" customWidth="1"/>
    <col min="9" max="9" width="14.421875" style="54" customWidth="1"/>
    <col min="10" max="10" width="6.421875" style="278" customWidth="1"/>
    <col min="11" max="16384" width="9.140625" style="54" customWidth="1"/>
  </cols>
  <sheetData>
    <row r="1" spans="4:10" ht="12.75">
      <c r="D1" s="55"/>
      <c r="G1" s="56" t="s">
        <v>328</v>
      </c>
      <c r="H1" s="56"/>
      <c r="I1" s="56"/>
      <c r="J1" s="260"/>
    </row>
    <row r="2" spans="7:10" ht="12.75">
      <c r="G2" s="56" t="s">
        <v>38</v>
      </c>
      <c r="H2" s="56"/>
      <c r="I2" s="56"/>
      <c r="J2" s="260"/>
    </row>
    <row r="4" spans="1:10" ht="24.75" customHeight="1">
      <c r="A4" s="451" t="s">
        <v>29</v>
      </c>
      <c r="B4" s="451"/>
      <c r="C4" s="451"/>
      <c r="D4" s="451"/>
      <c r="E4" s="451"/>
      <c r="F4" s="451"/>
      <c r="G4" s="451"/>
      <c r="H4" s="451"/>
      <c r="I4" s="451"/>
      <c r="J4" s="261"/>
    </row>
    <row r="5" spans="1:10" ht="20.25" customHeight="1">
      <c r="A5" s="158"/>
      <c r="B5" s="157"/>
      <c r="C5" s="426" t="s">
        <v>82</v>
      </c>
      <c r="D5" s="426"/>
      <c r="E5" s="426"/>
      <c r="F5" s="426"/>
      <c r="G5" s="426"/>
      <c r="H5" s="426"/>
      <c r="I5" s="158"/>
      <c r="J5" s="262"/>
    </row>
    <row r="6" spans="1:10" ht="12.75" customHeight="1">
      <c r="A6" s="450" t="s">
        <v>302</v>
      </c>
      <c r="B6" s="450"/>
      <c r="C6" s="450"/>
      <c r="D6" s="450"/>
      <c r="E6" s="450"/>
      <c r="F6" s="450"/>
      <c r="G6" s="450"/>
      <c r="H6" s="450"/>
      <c r="I6" s="450"/>
      <c r="J6" s="263"/>
    </row>
    <row r="7" spans="1:10" ht="18" customHeight="1">
      <c r="A7" s="156"/>
      <c r="B7" s="156"/>
      <c r="C7" s="427" t="s">
        <v>230</v>
      </c>
      <c r="D7" s="427"/>
      <c r="E7" s="427"/>
      <c r="F7" s="427"/>
      <c r="G7" s="427"/>
      <c r="H7" s="427"/>
      <c r="I7" s="156"/>
      <c r="J7" s="264"/>
    </row>
    <row r="8" spans="1:10" ht="12.75" customHeight="1">
      <c r="A8" s="450" t="s">
        <v>329</v>
      </c>
      <c r="B8" s="450"/>
      <c r="C8" s="450"/>
      <c r="D8" s="450"/>
      <c r="E8" s="450"/>
      <c r="F8" s="450"/>
      <c r="G8" s="450"/>
      <c r="H8" s="450"/>
      <c r="I8" s="450"/>
      <c r="J8" s="263"/>
    </row>
    <row r="9" spans="1:10" ht="12.75" customHeight="1">
      <c r="A9" s="450" t="s">
        <v>330</v>
      </c>
      <c r="B9" s="450"/>
      <c r="C9" s="450"/>
      <c r="D9" s="450"/>
      <c r="E9" s="450"/>
      <c r="F9" s="450"/>
      <c r="G9" s="450"/>
      <c r="H9" s="450"/>
      <c r="I9" s="450"/>
      <c r="J9" s="263"/>
    </row>
    <row r="10" spans="1:10" ht="12.7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265"/>
    </row>
    <row r="11" spans="1:10" s="127" customFormat="1" ht="12.75" customHeight="1">
      <c r="A11" s="448" t="s">
        <v>279</v>
      </c>
      <c r="B11" s="448"/>
      <c r="C11" s="448"/>
      <c r="D11" s="448"/>
      <c r="E11" s="448"/>
      <c r="F11" s="448"/>
      <c r="G11" s="448"/>
      <c r="H11" s="448"/>
      <c r="I11" s="448"/>
      <c r="J11" s="266"/>
    </row>
    <row r="12" spans="1:10" s="127" customFormat="1" ht="12.75">
      <c r="A12" s="448"/>
      <c r="B12" s="449"/>
      <c r="C12" s="449"/>
      <c r="D12" s="449"/>
      <c r="E12" s="449"/>
      <c r="F12" s="449"/>
      <c r="G12" s="449"/>
      <c r="H12" s="449"/>
      <c r="I12" s="449"/>
      <c r="J12" s="267"/>
    </row>
    <row r="13" spans="1:10" s="127" customFormat="1" ht="12.75">
      <c r="A13" s="448" t="s">
        <v>531</v>
      </c>
      <c r="B13" s="448"/>
      <c r="C13" s="448"/>
      <c r="D13" s="448"/>
      <c r="E13" s="448"/>
      <c r="F13" s="448"/>
      <c r="G13" s="448"/>
      <c r="H13" s="448"/>
      <c r="I13" s="448"/>
      <c r="J13" s="266"/>
    </row>
    <row r="14" spans="1:10" ht="12.75">
      <c r="A14" s="450" t="s">
        <v>532</v>
      </c>
      <c r="B14" s="450"/>
      <c r="C14" s="450"/>
      <c r="D14" s="450"/>
      <c r="E14" s="450"/>
      <c r="F14" s="450"/>
      <c r="G14" s="450"/>
      <c r="H14" s="450"/>
      <c r="I14" s="450"/>
      <c r="J14" s="263"/>
    </row>
    <row r="15" spans="1:10" ht="12.75">
      <c r="A15" s="450" t="s">
        <v>39</v>
      </c>
      <c r="B15" s="450"/>
      <c r="C15" s="450"/>
      <c r="D15" s="450"/>
      <c r="E15" s="450"/>
      <c r="F15" s="450"/>
      <c r="G15" s="450"/>
      <c r="H15" s="450"/>
      <c r="I15" s="450"/>
      <c r="J15" s="263"/>
    </row>
    <row r="16" spans="2:10" ht="12.75">
      <c r="B16" s="67"/>
      <c r="C16" s="446" t="s">
        <v>30</v>
      </c>
      <c r="D16" s="446"/>
      <c r="E16" s="446"/>
      <c r="F16" s="446"/>
      <c r="G16" s="446"/>
      <c r="H16" s="446"/>
      <c r="I16" s="446"/>
      <c r="J16" s="268"/>
    </row>
    <row r="17" spans="1:10" s="58" customFormat="1" ht="49.5" customHeight="1">
      <c r="A17" s="444" t="s">
        <v>97</v>
      </c>
      <c r="B17" s="444"/>
      <c r="C17" s="444" t="s">
        <v>153</v>
      </c>
      <c r="D17" s="442"/>
      <c r="E17" s="442"/>
      <c r="F17" s="442"/>
      <c r="G17" s="57" t="s">
        <v>298</v>
      </c>
      <c r="H17" s="57" t="s">
        <v>280</v>
      </c>
      <c r="I17" s="57" t="s">
        <v>281</v>
      </c>
      <c r="J17" s="269"/>
    </row>
    <row r="18" spans="1:10" ht="12.75">
      <c r="A18" s="59" t="s">
        <v>98</v>
      </c>
      <c r="B18" s="60" t="s">
        <v>154</v>
      </c>
      <c r="C18" s="443" t="s">
        <v>154</v>
      </c>
      <c r="D18" s="445"/>
      <c r="E18" s="445"/>
      <c r="F18" s="445"/>
      <c r="G18" s="159"/>
      <c r="H18" s="165">
        <f>H19+H24+H25</f>
        <v>3832635.3000000003</v>
      </c>
      <c r="I18" s="165">
        <f>I19+I24+I25</f>
        <v>3678448.4000000004</v>
      </c>
      <c r="J18" s="270"/>
    </row>
    <row r="19" spans="1:10" ht="12.75">
      <c r="A19" s="61" t="s">
        <v>99</v>
      </c>
      <c r="B19" s="62" t="s">
        <v>155</v>
      </c>
      <c r="C19" s="431" t="s">
        <v>155</v>
      </c>
      <c r="D19" s="431"/>
      <c r="E19" s="431"/>
      <c r="F19" s="431"/>
      <c r="G19" s="161"/>
      <c r="H19" s="165">
        <f>H20+H21+H22+H23</f>
        <v>3684481.3600000003</v>
      </c>
      <c r="I19" s="165">
        <f>I20+I21+I22+I23</f>
        <v>3567224.72</v>
      </c>
      <c r="J19" s="270"/>
    </row>
    <row r="20" spans="1:10" ht="12.75">
      <c r="A20" s="61" t="s">
        <v>156</v>
      </c>
      <c r="B20" s="62" t="s">
        <v>137</v>
      </c>
      <c r="C20" s="431" t="s">
        <v>137</v>
      </c>
      <c r="D20" s="431"/>
      <c r="E20" s="431"/>
      <c r="F20" s="431"/>
      <c r="G20" s="161"/>
      <c r="H20" s="305">
        <v>2965004.3</v>
      </c>
      <c r="I20" s="305">
        <v>2858299.22</v>
      </c>
      <c r="J20" s="269"/>
    </row>
    <row r="21" spans="1:10" ht="12.75">
      <c r="A21" s="61" t="s">
        <v>157</v>
      </c>
      <c r="B21" s="63" t="s">
        <v>158</v>
      </c>
      <c r="C21" s="433" t="s">
        <v>158</v>
      </c>
      <c r="D21" s="433"/>
      <c r="E21" s="433"/>
      <c r="F21" s="433"/>
      <c r="G21" s="161"/>
      <c r="H21" s="305">
        <v>649139.03</v>
      </c>
      <c r="I21" s="305">
        <v>657817.42</v>
      </c>
      <c r="J21" s="269"/>
    </row>
    <row r="22" spans="1:10" ht="12.75">
      <c r="A22" s="61" t="s">
        <v>159</v>
      </c>
      <c r="B22" s="62" t="s">
        <v>331</v>
      </c>
      <c r="C22" s="433" t="s">
        <v>331</v>
      </c>
      <c r="D22" s="433"/>
      <c r="E22" s="433"/>
      <c r="F22" s="433"/>
      <c r="G22" s="161"/>
      <c r="H22" s="305">
        <v>43054.72</v>
      </c>
      <c r="I22" s="305">
        <v>22474.41</v>
      </c>
      <c r="J22" s="269"/>
    </row>
    <row r="23" spans="1:10" ht="12.75">
      <c r="A23" s="61" t="s">
        <v>160</v>
      </c>
      <c r="B23" s="63" t="s">
        <v>161</v>
      </c>
      <c r="C23" s="433" t="s">
        <v>161</v>
      </c>
      <c r="D23" s="433"/>
      <c r="E23" s="433"/>
      <c r="F23" s="433"/>
      <c r="G23" s="161"/>
      <c r="H23" s="305">
        <v>27283.31</v>
      </c>
      <c r="I23" s="305">
        <v>28633.67</v>
      </c>
      <c r="J23" s="269"/>
    </row>
    <row r="24" spans="1:10" ht="12.75">
      <c r="A24" s="61" t="s">
        <v>106</v>
      </c>
      <c r="B24" s="62" t="s">
        <v>332</v>
      </c>
      <c r="C24" s="433" t="s">
        <v>332</v>
      </c>
      <c r="D24" s="433"/>
      <c r="E24" s="433"/>
      <c r="F24" s="433"/>
      <c r="G24" s="161"/>
      <c r="H24" s="162"/>
      <c r="I24" s="57"/>
      <c r="J24" s="269"/>
    </row>
    <row r="25" spans="1:10" ht="12.75">
      <c r="A25" s="61" t="s">
        <v>117</v>
      </c>
      <c r="B25" s="62" t="s">
        <v>333</v>
      </c>
      <c r="C25" s="433" t="s">
        <v>333</v>
      </c>
      <c r="D25" s="433"/>
      <c r="E25" s="433"/>
      <c r="F25" s="433"/>
      <c r="G25" s="161"/>
      <c r="H25" s="245">
        <f>H26-H27</f>
        <v>148153.94</v>
      </c>
      <c r="I25" s="245">
        <f>I26-I27</f>
        <v>111223.68</v>
      </c>
      <c r="J25" s="271"/>
    </row>
    <row r="26" spans="1:10" ht="12.75">
      <c r="A26" s="61" t="s">
        <v>334</v>
      </c>
      <c r="B26" s="63" t="s">
        <v>232</v>
      </c>
      <c r="C26" s="433" t="s">
        <v>232</v>
      </c>
      <c r="D26" s="433"/>
      <c r="E26" s="433"/>
      <c r="F26" s="433"/>
      <c r="G26" s="161"/>
      <c r="H26" s="162">
        <v>148153.94</v>
      </c>
      <c r="I26" s="162">
        <v>111223.68</v>
      </c>
      <c r="J26" s="269"/>
    </row>
    <row r="27" spans="1:10" ht="12.75">
      <c r="A27" s="61" t="s">
        <v>335</v>
      </c>
      <c r="B27" s="63" t="s">
        <v>233</v>
      </c>
      <c r="C27" s="433" t="s">
        <v>233</v>
      </c>
      <c r="D27" s="433"/>
      <c r="E27" s="433"/>
      <c r="F27" s="433"/>
      <c r="G27" s="161"/>
      <c r="H27" s="162"/>
      <c r="I27" s="57"/>
      <c r="J27" s="269"/>
    </row>
    <row r="28" spans="1:10" ht="12.75">
      <c r="A28" s="59" t="s">
        <v>125</v>
      </c>
      <c r="B28" s="60" t="s">
        <v>162</v>
      </c>
      <c r="C28" s="443" t="s">
        <v>162</v>
      </c>
      <c r="D28" s="443"/>
      <c r="E28" s="443"/>
      <c r="F28" s="443"/>
      <c r="G28" s="159"/>
      <c r="H28" s="165">
        <f>H29+H30+H31+H32+H33+H34+H35+H36+H37+H38+H39+H40+H41+H42</f>
        <v>-3829738.72</v>
      </c>
      <c r="I28" s="165">
        <f>I29+I30+I31+I32+I33+I34+I35+I36+I37+I38+I39+I40+I41+I42</f>
        <v>-3691361.2800000003</v>
      </c>
      <c r="J28" s="270"/>
    </row>
    <row r="29" spans="1:10" ht="12.75">
      <c r="A29" s="61" t="s">
        <v>99</v>
      </c>
      <c r="B29" s="62" t="s">
        <v>87</v>
      </c>
      <c r="C29" s="433" t="s">
        <v>282</v>
      </c>
      <c r="D29" s="432"/>
      <c r="E29" s="432"/>
      <c r="F29" s="432"/>
      <c r="G29" s="161"/>
      <c r="H29" s="305">
        <v>-2967780.2</v>
      </c>
      <c r="I29" s="305">
        <v>-2855637.36</v>
      </c>
      <c r="J29" s="269"/>
    </row>
    <row r="30" spans="1:10" ht="12.75">
      <c r="A30" s="61" t="s">
        <v>336</v>
      </c>
      <c r="B30" s="62" t="s">
        <v>163</v>
      </c>
      <c r="C30" s="433" t="s">
        <v>283</v>
      </c>
      <c r="D30" s="432"/>
      <c r="E30" s="432"/>
      <c r="F30" s="432"/>
      <c r="G30" s="161"/>
      <c r="H30" s="305">
        <v>-134719.38</v>
      </c>
      <c r="I30" s="305">
        <v>-102083.92</v>
      </c>
      <c r="J30" s="269"/>
    </row>
    <row r="31" spans="1:10" ht="12.75">
      <c r="A31" s="61" t="s">
        <v>117</v>
      </c>
      <c r="B31" s="62" t="s">
        <v>337</v>
      </c>
      <c r="C31" s="433" t="s">
        <v>284</v>
      </c>
      <c r="D31" s="432"/>
      <c r="E31" s="432"/>
      <c r="F31" s="432"/>
      <c r="G31" s="161"/>
      <c r="H31" s="305">
        <v>-182964.02</v>
      </c>
      <c r="I31" s="305">
        <v>-190509.31</v>
      </c>
      <c r="J31" s="272"/>
    </row>
    <row r="32" spans="1:10" ht="12.75">
      <c r="A32" s="61" t="s">
        <v>133</v>
      </c>
      <c r="B32" s="62" t="s">
        <v>165</v>
      </c>
      <c r="C32" s="431" t="s">
        <v>285</v>
      </c>
      <c r="D32" s="432"/>
      <c r="E32" s="432"/>
      <c r="F32" s="432"/>
      <c r="G32" s="161"/>
      <c r="H32" s="305"/>
      <c r="I32" s="305">
        <v>-97.5</v>
      </c>
      <c r="J32" s="272"/>
    </row>
    <row r="33" spans="1:10" ht="12.75">
      <c r="A33" s="61" t="s">
        <v>135</v>
      </c>
      <c r="B33" s="62" t="s">
        <v>167</v>
      </c>
      <c r="C33" s="431" t="s">
        <v>286</v>
      </c>
      <c r="D33" s="432"/>
      <c r="E33" s="432"/>
      <c r="F33" s="432"/>
      <c r="G33" s="161"/>
      <c r="H33" s="305">
        <v>-2148.97</v>
      </c>
      <c r="I33" s="305">
        <v>-914.42</v>
      </c>
      <c r="J33" s="272"/>
    </row>
    <row r="34" spans="1:10" ht="12.75">
      <c r="A34" s="61" t="s">
        <v>166</v>
      </c>
      <c r="B34" s="62" t="s">
        <v>169</v>
      </c>
      <c r="C34" s="431" t="s">
        <v>287</v>
      </c>
      <c r="D34" s="432"/>
      <c r="E34" s="432"/>
      <c r="F34" s="432"/>
      <c r="G34" s="161"/>
      <c r="H34" s="305">
        <v>-16231.92</v>
      </c>
      <c r="I34" s="305">
        <v>-17092.35</v>
      </c>
      <c r="J34" s="272"/>
    </row>
    <row r="35" spans="1:10" ht="12.75">
      <c r="A35" s="61" t="s">
        <v>168</v>
      </c>
      <c r="B35" s="62" t="s">
        <v>338</v>
      </c>
      <c r="C35" s="431" t="s">
        <v>339</v>
      </c>
      <c r="D35" s="432"/>
      <c r="E35" s="432"/>
      <c r="F35" s="432"/>
      <c r="G35" s="161"/>
      <c r="H35" s="305">
        <v>-1577.77</v>
      </c>
      <c r="I35" s="305">
        <v>-84074.58</v>
      </c>
      <c r="J35" s="273"/>
    </row>
    <row r="36" spans="1:10" ht="12.75">
      <c r="A36" s="61" t="s">
        <v>170</v>
      </c>
      <c r="B36" s="62" t="s">
        <v>340</v>
      </c>
      <c r="C36" s="433" t="s">
        <v>340</v>
      </c>
      <c r="D36" s="432"/>
      <c r="E36" s="432"/>
      <c r="F36" s="432"/>
      <c r="G36" s="161"/>
      <c r="H36" s="305"/>
      <c r="I36" s="305"/>
      <c r="J36" s="273"/>
    </row>
    <row r="37" spans="1:10" ht="12.75">
      <c r="A37" s="61" t="s">
        <v>257</v>
      </c>
      <c r="B37" s="62" t="s">
        <v>341</v>
      </c>
      <c r="C37" s="431" t="s">
        <v>341</v>
      </c>
      <c r="D37" s="432"/>
      <c r="E37" s="432"/>
      <c r="F37" s="432"/>
      <c r="G37" s="161"/>
      <c r="H37" s="305">
        <v>-435245.68</v>
      </c>
      <c r="I37" s="305">
        <v>-356111.85</v>
      </c>
      <c r="J37" s="273"/>
    </row>
    <row r="38" spans="1:10" ht="15.75" customHeight="1">
      <c r="A38" s="61" t="s">
        <v>258</v>
      </c>
      <c r="B38" s="62" t="s">
        <v>342</v>
      </c>
      <c r="C38" s="433" t="s">
        <v>288</v>
      </c>
      <c r="D38" s="442"/>
      <c r="E38" s="442"/>
      <c r="F38" s="442"/>
      <c r="G38" s="161"/>
      <c r="H38" s="305"/>
      <c r="I38" s="161"/>
      <c r="J38" s="273"/>
    </row>
    <row r="39" spans="1:10" ht="15.75" customHeight="1">
      <c r="A39" s="61" t="s">
        <v>259</v>
      </c>
      <c r="B39" s="62" t="s">
        <v>343</v>
      </c>
      <c r="C39" s="433" t="s">
        <v>289</v>
      </c>
      <c r="D39" s="432"/>
      <c r="E39" s="432"/>
      <c r="F39" s="432"/>
      <c r="G39" s="161"/>
      <c r="H39" s="336"/>
      <c r="I39" s="336"/>
      <c r="J39" s="273"/>
    </row>
    <row r="40" spans="1:10" ht="12.75">
      <c r="A40" s="61" t="s">
        <v>260</v>
      </c>
      <c r="B40" s="62" t="s">
        <v>344</v>
      </c>
      <c r="C40" s="433" t="s">
        <v>290</v>
      </c>
      <c r="D40" s="432"/>
      <c r="E40" s="432"/>
      <c r="F40" s="432"/>
      <c r="G40" s="161"/>
      <c r="H40" s="305"/>
      <c r="I40" s="161"/>
      <c r="J40" s="273"/>
    </row>
    <row r="41" spans="1:10" ht="12.75">
      <c r="A41" s="61" t="s">
        <v>291</v>
      </c>
      <c r="B41" s="62" t="s">
        <v>345</v>
      </c>
      <c r="C41" s="433" t="s">
        <v>292</v>
      </c>
      <c r="D41" s="432"/>
      <c r="E41" s="432"/>
      <c r="F41" s="432"/>
      <c r="G41" s="161"/>
      <c r="H41" s="305">
        <v>-89070.78</v>
      </c>
      <c r="I41" s="305">
        <v>-84839.99</v>
      </c>
      <c r="J41" s="273"/>
    </row>
    <row r="42" spans="1:10" ht="12.75">
      <c r="A42" s="61" t="s">
        <v>293</v>
      </c>
      <c r="B42" s="62" t="s">
        <v>173</v>
      </c>
      <c r="C42" s="428" t="s">
        <v>294</v>
      </c>
      <c r="D42" s="429"/>
      <c r="E42" s="429"/>
      <c r="F42" s="430"/>
      <c r="G42" s="161"/>
      <c r="H42" s="162"/>
      <c r="I42" s="163"/>
      <c r="J42" s="274"/>
    </row>
    <row r="43" spans="1:10" ht="12.75">
      <c r="A43" s="60" t="s">
        <v>126</v>
      </c>
      <c r="B43" s="64" t="s">
        <v>234</v>
      </c>
      <c r="C43" s="434" t="s">
        <v>234</v>
      </c>
      <c r="D43" s="435"/>
      <c r="E43" s="435"/>
      <c r="F43" s="436"/>
      <c r="G43" s="159"/>
      <c r="H43" s="165">
        <f>H18+H28</f>
        <v>2896.5800000000745</v>
      </c>
      <c r="I43" s="165">
        <f>I18+I28</f>
        <v>-12912.879999999888</v>
      </c>
      <c r="J43" s="270"/>
    </row>
    <row r="44" spans="1:10" ht="12.75">
      <c r="A44" s="60" t="s">
        <v>136</v>
      </c>
      <c r="B44" s="60" t="s">
        <v>174</v>
      </c>
      <c r="C44" s="440" t="s">
        <v>174</v>
      </c>
      <c r="D44" s="435"/>
      <c r="E44" s="435"/>
      <c r="F44" s="436"/>
      <c r="G44" s="164"/>
      <c r="H44" s="165">
        <f>H47</f>
        <v>-823.71</v>
      </c>
      <c r="I44" s="165">
        <f>I45-I46-I47</f>
        <v>0</v>
      </c>
      <c r="J44" s="270"/>
    </row>
    <row r="45" spans="1:10" ht="12.75">
      <c r="A45" s="63" t="s">
        <v>175</v>
      </c>
      <c r="B45" s="62" t="s">
        <v>346</v>
      </c>
      <c r="C45" s="428" t="s">
        <v>295</v>
      </c>
      <c r="D45" s="429"/>
      <c r="E45" s="429"/>
      <c r="F45" s="430"/>
      <c r="G45" s="163"/>
      <c r="H45" s="162"/>
      <c r="I45" s="163"/>
      <c r="J45" s="274"/>
    </row>
    <row r="46" spans="1:10" ht="12.75">
      <c r="A46" s="63" t="s">
        <v>106</v>
      </c>
      <c r="B46" s="62" t="s">
        <v>296</v>
      </c>
      <c r="C46" s="428" t="s">
        <v>296</v>
      </c>
      <c r="D46" s="429"/>
      <c r="E46" s="429"/>
      <c r="F46" s="430"/>
      <c r="G46" s="163"/>
      <c r="H46" s="162"/>
      <c r="I46" s="163"/>
      <c r="J46" s="274"/>
    </row>
    <row r="47" spans="1:10" ht="12.75">
      <c r="A47" s="63" t="s">
        <v>180</v>
      </c>
      <c r="B47" s="62" t="s">
        <v>347</v>
      </c>
      <c r="C47" s="428" t="s">
        <v>297</v>
      </c>
      <c r="D47" s="429"/>
      <c r="E47" s="429"/>
      <c r="F47" s="430"/>
      <c r="G47" s="163"/>
      <c r="H47" s="162">
        <v>-823.71</v>
      </c>
      <c r="I47" s="163"/>
      <c r="J47" s="274"/>
    </row>
    <row r="48" spans="1:10" ht="12.75">
      <c r="A48" s="60" t="s">
        <v>140</v>
      </c>
      <c r="B48" s="64" t="s">
        <v>176</v>
      </c>
      <c r="C48" s="434" t="s">
        <v>176</v>
      </c>
      <c r="D48" s="435"/>
      <c r="E48" s="435"/>
      <c r="F48" s="436"/>
      <c r="G48" s="164"/>
      <c r="H48" s="160"/>
      <c r="I48" s="164"/>
      <c r="J48" s="275"/>
    </row>
    <row r="49" spans="1:10" ht="30" customHeight="1">
      <c r="A49" s="60" t="s">
        <v>151</v>
      </c>
      <c r="B49" s="64" t="s">
        <v>88</v>
      </c>
      <c r="C49" s="441" t="s">
        <v>88</v>
      </c>
      <c r="D49" s="438"/>
      <c r="E49" s="438"/>
      <c r="F49" s="439"/>
      <c r="G49" s="164"/>
      <c r="H49" s="160">
        <v>345184.19</v>
      </c>
      <c r="I49" s="164"/>
      <c r="J49" s="275"/>
    </row>
    <row r="50" spans="1:10" ht="12.75">
      <c r="A50" s="60" t="s">
        <v>178</v>
      </c>
      <c r="B50" s="64" t="s">
        <v>348</v>
      </c>
      <c r="C50" s="434" t="s">
        <v>348</v>
      </c>
      <c r="D50" s="435"/>
      <c r="E50" s="435"/>
      <c r="F50" s="436"/>
      <c r="G50" s="164"/>
      <c r="H50" s="160"/>
      <c r="I50" s="164"/>
      <c r="J50" s="275"/>
    </row>
    <row r="51" spans="1:10" ht="30" customHeight="1">
      <c r="A51" s="60" t="s">
        <v>179</v>
      </c>
      <c r="B51" s="60" t="s">
        <v>349</v>
      </c>
      <c r="C51" s="437" t="s">
        <v>349</v>
      </c>
      <c r="D51" s="438"/>
      <c r="E51" s="438"/>
      <c r="F51" s="439"/>
      <c r="G51" s="164"/>
      <c r="H51" s="297">
        <f>H43+H44+H48+H49</f>
        <v>347257.06000000006</v>
      </c>
      <c r="I51" s="298">
        <f>I43+I44+I48</f>
        <v>-12912.879999999888</v>
      </c>
      <c r="J51" s="276"/>
    </row>
    <row r="52" spans="1:10" ht="12.75">
      <c r="A52" s="60" t="s">
        <v>99</v>
      </c>
      <c r="B52" s="60" t="s">
        <v>177</v>
      </c>
      <c r="C52" s="440" t="s">
        <v>177</v>
      </c>
      <c r="D52" s="435"/>
      <c r="E52" s="435"/>
      <c r="F52" s="436"/>
      <c r="G52" s="164"/>
      <c r="H52" s="160"/>
      <c r="I52" s="164"/>
      <c r="J52" s="275"/>
    </row>
    <row r="53" spans="1:10" ht="12.75">
      <c r="A53" s="60" t="s">
        <v>350</v>
      </c>
      <c r="B53" s="64" t="s">
        <v>256</v>
      </c>
      <c r="C53" s="434" t="s">
        <v>256</v>
      </c>
      <c r="D53" s="435"/>
      <c r="E53" s="435"/>
      <c r="F53" s="436"/>
      <c r="G53" s="164"/>
      <c r="H53" s="298">
        <f>H51+H52</f>
        <v>347257.06000000006</v>
      </c>
      <c r="I53" s="298">
        <f>I51+I52</f>
        <v>-12912.879999999888</v>
      </c>
      <c r="J53" s="276"/>
    </row>
    <row r="54" spans="1:10" ht="12.75">
      <c r="A54" s="63" t="s">
        <v>99</v>
      </c>
      <c r="B54" s="62" t="s">
        <v>351</v>
      </c>
      <c r="C54" s="428" t="s">
        <v>351</v>
      </c>
      <c r="D54" s="429"/>
      <c r="E54" s="429"/>
      <c r="F54" s="430"/>
      <c r="G54" s="163"/>
      <c r="H54" s="166"/>
      <c r="I54" s="167"/>
      <c r="J54" s="274"/>
    </row>
    <row r="55" spans="1:10" ht="12.75">
      <c r="A55" s="63" t="s">
        <v>106</v>
      </c>
      <c r="B55" s="62" t="s">
        <v>352</v>
      </c>
      <c r="C55" s="428" t="s">
        <v>352</v>
      </c>
      <c r="D55" s="429"/>
      <c r="E55" s="429"/>
      <c r="F55" s="430"/>
      <c r="G55" s="163"/>
      <c r="H55" s="166"/>
      <c r="I55" s="167"/>
      <c r="J55" s="274"/>
    </row>
    <row r="56" spans="1:10" ht="15" customHeight="1">
      <c r="A56" s="53"/>
      <c r="B56" s="53"/>
      <c r="C56" s="53"/>
      <c r="D56" s="53"/>
      <c r="G56" s="65"/>
      <c r="H56" s="65"/>
      <c r="I56" s="65"/>
      <c r="J56" s="277"/>
    </row>
    <row r="57" spans="1:10" ht="12.75" customHeight="1">
      <c r="A57" s="53"/>
      <c r="B57" s="53"/>
      <c r="C57" s="452" t="s">
        <v>83</v>
      </c>
      <c r="D57" s="452"/>
      <c r="E57" s="65"/>
      <c r="F57" s="66"/>
      <c r="G57" s="67"/>
      <c r="H57" s="418" t="s">
        <v>6</v>
      </c>
      <c r="I57" s="418"/>
      <c r="J57" s="277"/>
    </row>
    <row r="58" spans="1:10" ht="18" customHeight="1">
      <c r="A58" s="346"/>
      <c r="B58" s="346"/>
      <c r="C58" s="453" t="s">
        <v>353</v>
      </c>
      <c r="D58" s="453"/>
      <c r="G58" s="341" t="s">
        <v>326</v>
      </c>
      <c r="H58" s="454" t="s">
        <v>327</v>
      </c>
      <c r="I58" s="454"/>
      <c r="J58" s="277"/>
    </row>
    <row r="59" spans="1:10" ht="13.5" customHeight="1">
      <c r="A59" s="7"/>
      <c r="B59" s="7"/>
      <c r="C59" s="452" t="s">
        <v>459</v>
      </c>
      <c r="D59" s="452"/>
      <c r="E59" s="65"/>
      <c r="F59" s="66"/>
      <c r="G59" s="67"/>
      <c r="H59" s="418" t="s">
        <v>231</v>
      </c>
      <c r="I59" s="418"/>
      <c r="J59" s="277"/>
    </row>
    <row r="60" spans="1:10" ht="12.75" customHeight="1">
      <c r="A60" s="346"/>
      <c r="B60" s="346"/>
      <c r="C60" s="453" t="s">
        <v>454</v>
      </c>
      <c r="D60" s="453"/>
      <c r="G60" s="341" t="s">
        <v>326</v>
      </c>
      <c r="H60" s="454" t="s">
        <v>327</v>
      </c>
      <c r="I60" s="454"/>
      <c r="J60" s="277"/>
    </row>
  </sheetData>
  <sheetProtection/>
  <mergeCells count="61">
    <mergeCell ref="C59:D59"/>
    <mergeCell ref="H59:I59"/>
    <mergeCell ref="C60:D60"/>
    <mergeCell ref="H60:I60"/>
    <mergeCell ref="C57:D57"/>
    <mergeCell ref="H57:I57"/>
    <mergeCell ref="C58:D58"/>
    <mergeCell ref="H58:I58"/>
    <mergeCell ref="A4:I4"/>
    <mergeCell ref="A6:I6"/>
    <mergeCell ref="A8:I8"/>
    <mergeCell ref="A9:I9"/>
    <mergeCell ref="C5:H5"/>
    <mergeCell ref="C7:H7"/>
    <mergeCell ref="C16:I16"/>
    <mergeCell ref="A10:I10"/>
    <mergeCell ref="A11:I11"/>
    <mergeCell ref="A12:I12"/>
    <mergeCell ref="A13:I13"/>
    <mergeCell ref="A14:I14"/>
    <mergeCell ref="A15:I15"/>
    <mergeCell ref="C25:F25"/>
    <mergeCell ref="C26:F26"/>
    <mergeCell ref="A17:B17"/>
    <mergeCell ref="C17:F17"/>
    <mergeCell ref="C18:F18"/>
    <mergeCell ref="C19:F19"/>
    <mergeCell ref="C20:F20"/>
    <mergeCell ref="C21:F21"/>
    <mergeCell ref="C22:F22"/>
    <mergeCell ref="C23:F23"/>
    <mergeCell ref="C24:F2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46:F46"/>
    <mergeCell ref="C39:F39"/>
    <mergeCell ref="C40:F40"/>
    <mergeCell ref="C49:F49"/>
    <mergeCell ref="C48:F48"/>
    <mergeCell ref="C41:F41"/>
    <mergeCell ref="C42:F42"/>
    <mergeCell ref="C47:F47"/>
    <mergeCell ref="C44:F44"/>
    <mergeCell ref="C45:F45"/>
    <mergeCell ref="C54:F54"/>
    <mergeCell ref="C55:F55"/>
    <mergeCell ref="C34:F34"/>
    <mergeCell ref="C35:F35"/>
    <mergeCell ref="C36:F36"/>
    <mergeCell ref="C43:F43"/>
    <mergeCell ref="C50:F50"/>
    <mergeCell ref="C51:F51"/>
    <mergeCell ref="C52:F52"/>
    <mergeCell ref="C53:F53"/>
  </mergeCells>
  <printOptions horizontalCentered="1"/>
  <pageMargins left="1.1811023622047245" right="0.3937007874015748" top="0.3937007874015748" bottom="0.1968503937007874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SheetLayoutView="100" zoomScalePageLayoutView="0" workbookViewId="0" topLeftCell="A22">
      <selection activeCell="I26" sqref="I26:I34"/>
    </sheetView>
  </sheetViews>
  <sheetFormatPr defaultColWidth="9.140625" defaultRowHeight="12.75"/>
  <cols>
    <col min="1" max="1" width="3.28125" style="128" customWidth="1"/>
    <col min="2" max="2" width="34.00390625" style="128" customWidth="1"/>
    <col min="3" max="3" width="6.8515625" style="128" customWidth="1"/>
    <col min="4" max="6" width="9.140625" style="128" customWidth="1"/>
    <col min="7" max="7" width="10.140625" style="128" customWidth="1"/>
    <col min="8" max="9" width="10.140625" style="128" bestFit="1" customWidth="1"/>
    <col min="10" max="10" width="7.8515625" style="128" customWidth="1"/>
    <col min="11" max="11" width="4.421875" style="128" customWidth="1"/>
    <col min="12" max="16384" width="9.140625" style="128" customWidth="1"/>
  </cols>
  <sheetData>
    <row r="1" spans="1:11" s="90" customFormat="1" ht="12.75">
      <c r="A1" s="112"/>
      <c r="G1" s="75" t="s">
        <v>377</v>
      </c>
      <c r="H1" s="103"/>
      <c r="I1" s="103"/>
      <c r="J1" s="103"/>
      <c r="K1" s="103"/>
    </row>
    <row r="2" spans="1:11" s="90" customFormat="1" ht="12.75">
      <c r="A2" s="103"/>
      <c r="B2" s="103"/>
      <c r="C2" s="76"/>
      <c r="D2" s="76"/>
      <c r="E2" s="103"/>
      <c r="G2" s="75" t="s">
        <v>300</v>
      </c>
      <c r="H2" s="103"/>
      <c r="I2" s="103"/>
      <c r="J2" s="103"/>
      <c r="K2" s="103"/>
    </row>
    <row r="3" spans="1:11" ht="15">
      <c r="A3" s="455" t="s">
        <v>40</v>
      </c>
      <c r="B3" s="455"/>
      <c r="C3" s="455"/>
      <c r="D3" s="455"/>
      <c r="E3" s="455"/>
      <c r="F3" s="455"/>
      <c r="G3" s="455"/>
      <c r="H3" s="455"/>
      <c r="I3" s="455"/>
      <c r="J3" s="455"/>
      <c r="K3" s="249"/>
    </row>
    <row r="4" spans="1:11" ht="7.5" customHeight="1">
      <c r="A4" s="124" t="s">
        <v>376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2" s="90" customFormat="1" ht="11.25" customHeight="1">
      <c r="A5" s="77"/>
      <c r="B5" s="168"/>
      <c r="C5" s="456" t="s">
        <v>82</v>
      </c>
      <c r="D5" s="456"/>
      <c r="E5" s="456"/>
      <c r="F5" s="456"/>
      <c r="G5" s="456"/>
      <c r="H5" s="168"/>
      <c r="I5" s="168"/>
      <c r="J5" s="112"/>
      <c r="K5" s="112"/>
      <c r="L5" s="129"/>
    </row>
    <row r="6" spans="1:12" s="90" customFormat="1" ht="15" customHeight="1">
      <c r="A6" s="457" t="s">
        <v>302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129"/>
    </row>
    <row r="7" spans="1:12" s="90" customFormat="1" ht="11.25" customHeight="1">
      <c r="A7" s="458" t="s">
        <v>81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129"/>
    </row>
    <row r="8" spans="1:12" s="90" customFormat="1" ht="28.5" customHeight="1">
      <c r="A8" s="459" t="s">
        <v>375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130"/>
    </row>
    <row r="9" spans="1:12" s="90" customFormat="1" ht="14.25" customHeight="1">
      <c r="A9" s="461" t="s">
        <v>26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131"/>
    </row>
    <row r="10" spans="1:12" s="90" customFormat="1" ht="12.75">
      <c r="A10" s="458" t="s">
        <v>536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129"/>
    </row>
    <row r="11" spans="1:12" s="90" customFormat="1" ht="11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9"/>
    </row>
    <row r="12" spans="1:12" s="90" customFormat="1" ht="12.75">
      <c r="A12" s="462" t="s">
        <v>458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129"/>
    </row>
    <row r="13" spans="1:12" s="90" customFormat="1" ht="13.5" customHeight="1">
      <c r="A13" s="121"/>
      <c r="B13" s="121"/>
      <c r="C13" s="460" t="s">
        <v>275</v>
      </c>
      <c r="D13" s="460"/>
      <c r="E13" s="460"/>
      <c r="F13" s="121"/>
      <c r="G13" s="121"/>
      <c r="H13" s="121"/>
      <c r="I13" s="121"/>
      <c r="J13" s="121"/>
      <c r="K13" s="121"/>
      <c r="L13" s="129"/>
    </row>
    <row r="14" spans="1:11" s="90" customFormat="1" ht="12.75">
      <c r="A14" s="78"/>
      <c r="B14" s="78"/>
      <c r="C14" s="78"/>
      <c r="D14" s="78"/>
      <c r="F14" s="188" t="s">
        <v>30</v>
      </c>
      <c r="H14" s="132"/>
      <c r="I14" s="132"/>
      <c r="J14" s="132"/>
      <c r="K14" s="132"/>
    </row>
    <row r="15" spans="1:11" ht="12.75" customHeight="1">
      <c r="A15" s="463" t="s">
        <v>97</v>
      </c>
      <c r="B15" s="463" t="s">
        <v>153</v>
      </c>
      <c r="C15" s="463" t="s">
        <v>374</v>
      </c>
      <c r="D15" s="463" t="s">
        <v>20</v>
      </c>
      <c r="E15" s="463"/>
      <c r="F15" s="463"/>
      <c r="G15" s="463"/>
      <c r="H15" s="463"/>
      <c r="I15" s="467" t="s">
        <v>182</v>
      </c>
      <c r="J15" s="463" t="s">
        <v>373</v>
      </c>
      <c r="K15" s="79"/>
    </row>
    <row r="16" spans="1:11" ht="52.5">
      <c r="A16" s="463"/>
      <c r="B16" s="463"/>
      <c r="C16" s="463"/>
      <c r="D16" s="16" t="s">
        <v>320</v>
      </c>
      <c r="E16" s="16" t="s">
        <v>228</v>
      </c>
      <c r="F16" s="16" t="s">
        <v>372</v>
      </c>
      <c r="G16" s="16" t="s">
        <v>321</v>
      </c>
      <c r="H16" s="16" t="s">
        <v>229</v>
      </c>
      <c r="I16" s="468"/>
      <c r="J16" s="463"/>
      <c r="K16" s="79"/>
    </row>
    <row r="17" spans="1:11" ht="13.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222"/>
    </row>
    <row r="18" spans="1:11" ht="15">
      <c r="A18" s="16">
        <v>1</v>
      </c>
      <c r="B18" s="117" t="s">
        <v>450</v>
      </c>
      <c r="C18" s="16"/>
      <c r="D18" s="16"/>
      <c r="E18" s="16"/>
      <c r="F18" s="16"/>
      <c r="G18" s="16"/>
      <c r="H18" s="320">
        <v>13252.92</v>
      </c>
      <c r="I18" s="309">
        <f>SUM(D18:H18)</f>
        <v>13252.92</v>
      </c>
      <c r="J18" s="190"/>
      <c r="K18" s="279"/>
    </row>
    <row r="19" spans="1:11" ht="36" customHeight="1">
      <c r="A19" s="17">
        <v>2</v>
      </c>
      <c r="B19" s="118" t="s">
        <v>365</v>
      </c>
      <c r="C19" s="16"/>
      <c r="D19" s="17" t="s">
        <v>354</v>
      </c>
      <c r="E19" s="17"/>
      <c r="F19" s="17" t="s">
        <v>354</v>
      </c>
      <c r="G19" s="17" t="s">
        <v>354</v>
      </c>
      <c r="H19" s="17" t="s">
        <v>354</v>
      </c>
      <c r="I19" s="169">
        <f>SUM(D19:H19)</f>
        <v>0</v>
      </c>
      <c r="J19" s="191" t="s">
        <v>354</v>
      </c>
      <c r="K19" s="280"/>
    </row>
    <row r="20" spans="1:11" ht="30" customHeight="1">
      <c r="A20" s="17">
        <v>3</v>
      </c>
      <c r="B20" s="118" t="s">
        <v>363</v>
      </c>
      <c r="C20" s="16"/>
      <c r="D20" s="17" t="s">
        <v>354</v>
      </c>
      <c r="E20" s="17"/>
      <c r="F20" s="17" t="s">
        <v>354</v>
      </c>
      <c r="G20" s="17" t="s">
        <v>354</v>
      </c>
      <c r="H20" s="17" t="s">
        <v>354</v>
      </c>
      <c r="I20" s="169">
        <f>SUM(D20:H20)</f>
        <v>0</v>
      </c>
      <c r="J20" s="191" t="s">
        <v>354</v>
      </c>
      <c r="K20" s="280"/>
    </row>
    <row r="21" spans="1:11" ht="26.25">
      <c r="A21" s="17">
        <v>4</v>
      </c>
      <c r="B21" s="118" t="s">
        <v>361</v>
      </c>
      <c r="C21" s="17"/>
      <c r="D21" s="17" t="s">
        <v>354</v>
      </c>
      <c r="E21" s="17"/>
      <c r="F21" s="17" t="s">
        <v>354</v>
      </c>
      <c r="G21" s="17" t="s">
        <v>354</v>
      </c>
      <c r="H21" s="306">
        <v>12812.88</v>
      </c>
      <c r="I21" s="309">
        <f aca="true" t="shared" si="0" ref="I21:I34">SUM(D21:H21)</f>
        <v>12812.88</v>
      </c>
      <c r="J21" s="191" t="s">
        <v>354</v>
      </c>
      <c r="K21" s="280"/>
    </row>
    <row r="22" spans="1:11" ht="15">
      <c r="A22" s="17">
        <v>5</v>
      </c>
      <c r="B22" s="118" t="s">
        <v>359</v>
      </c>
      <c r="C22" s="17"/>
      <c r="D22" s="17" t="s">
        <v>354</v>
      </c>
      <c r="E22" s="17" t="s">
        <v>354</v>
      </c>
      <c r="F22" s="17"/>
      <c r="G22" s="17" t="s">
        <v>354</v>
      </c>
      <c r="H22" s="17" t="s">
        <v>354</v>
      </c>
      <c r="I22" s="169">
        <f t="shared" si="0"/>
        <v>0</v>
      </c>
      <c r="J22" s="191" t="s">
        <v>354</v>
      </c>
      <c r="K22" s="280"/>
    </row>
    <row r="23" spans="1:11" ht="15">
      <c r="A23" s="17">
        <v>6</v>
      </c>
      <c r="B23" s="118" t="s">
        <v>357</v>
      </c>
      <c r="C23" s="17"/>
      <c r="D23" s="17" t="s">
        <v>354</v>
      </c>
      <c r="E23" s="17" t="s">
        <v>354</v>
      </c>
      <c r="F23" s="17"/>
      <c r="G23" s="17" t="s">
        <v>354</v>
      </c>
      <c r="H23" s="17" t="s">
        <v>354</v>
      </c>
      <c r="I23" s="169">
        <f t="shared" si="0"/>
        <v>0</v>
      </c>
      <c r="J23" s="191" t="s">
        <v>354</v>
      </c>
      <c r="K23" s="280"/>
    </row>
    <row r="24" spans="1:11" ht="26.25">
      <c r="A24" s="17">
        <v>7</v>
      </c>
      <c r="B24" s="118" t="s">
        <v>369</v>
      </c>
      <c r="C24" s="17"/>
      <c r="D24" s="17"/>
      <c r="E24" s="17" t="s">
        <v>354</v>
      </c>
      <c r="F24" s="17" t="s">
        <v>354</v>
      </c>
      <c r="G24" s="17" t="s">
        <v>354</v>
      </c>
      <c r="H24" s="17" t="s">
        <v>354</v>
      </c>
      <c r="I24" s="169">
        <f t="shared" si="0"/>
        <v>0</v>
      </c>
      <c r="J24" s="192"/>
      <c r="K24" s="281"/>
    </row>
    <row r="25" spans="1:11" ht="26.25">
      <c r="A25" s="17">
        <v>8</v>
      </c>
      <c r="B25" s="118" t="s">
        <v>355</v>
      </c>
      <c r="C25" s="16"/>
      <c r="D25" s="17" t="s">
        <v>354</v>
      </c>
      <c r="E25" s="17" t="s">
        <v>354</v>
      </c>
      <c r="F25" s="17" t="s">
        <v>354</v>
      </c>
      <c r="G25" s="17"/>
      <c r="H25" s="17">
        <v>0</v>
      </c>
      <c r="I25" s="169">
        <f t="shared" si="0"/>
        <v>0</v>
      </c>
      <c r="J25" s="192"/>
      <c r="K25" s="281"/>
    </row>
    <row r="26" spans="1:11" ht="12.75">
      <c r="A26" s="16">
        <v>9</v>
      </c>
      <c r="B26" s="117" t="s">
        <v>457</v>
      </c>
      <c r="C26" s="16"/>
      <c r="D26" s="17"/>
      <c r="E26" s="17"/>
      <c r="F26" s="17"/>
      <c r="G26" s="17"/>
      <c r="H26" s="306">
        <v>340.04</v>
      </c>
      <c r="I26" s="309">
        <f t="shared" si="0"/>
        <v>340.04</v>
      </c>
      <c r="J26" s="189"/>
      <c r="K26" s="282"/>
    </row>
    <row r="27" spans="1:11" ht="39">
      <c r="A27" s="17">
        <v>10</v>
      </c>
      <c r="B27" s="118" t="s">
        <v>365</v>
      </c>
      <c r="C27" s="16"/>
      <c r="D27" s="17" t="s">
        <v>354</v>
      </c>
      <c r="E27" s="17"/>
      <c r="F27" s="17" t="s">
        <v>354</v>
      </c>
      <c r="G27" s="17" t="s">
        <v>354</v>
      </c>
      <c r="H27" s="17" t="s">
        <v>354</v>
      </c>
      <c r="I27" s="309">
        <f t="shared" si="0"/>
        <v>0</v>
      </c>
      <c r="J27" s="191" t="s">
        <v>354</v>
      </c>
      <c r="K27" s="280"/>
    </row>
    <row r="28" spans="1:11" ht="26.25">
      <c r="A28" s="17">
        <v>11</v>
      </c>
      <c r="B28" s="118" t="s">
        <v>363</v>
      </c>
      <c r="C28" s="16"/>
      <c r="D28" s="17" t="s">
        <v>354</v>
      </c>
      <c r="E28" s="17"/>
      <c r="F28" s="17" t="s">
        <v>354</v>
      </c>
      <c r="G28" s="17" t="s">
        <v>354</v>
      </c>
      <c r="H28" s="17" t="s">
        <v>354</v>
      </c>
      <c r="I28" s="309">
        <f t="shared" si="0"/>
        <v>0</v>
      </c>
      <c r="J28" s="191" t="s">
        <v>354</v>
      </c>
      <c r="K28" s="280"/>
    </row>
    <row r="29" spans="1:11" ht="26.25">
      <c r="A29" s="17">
        <v>12</v>
      </c>
      <c r="B29" s="118" t="s">
        <v>361</v>
      </c>
      <c r="C29" s="16"/>
      <c r="D29" s="17" t="s">
        <v>354</v>
      </c>
      <c r="E29" s="17"/>
      <c r="F29" s="17" t="s">
        <v>354</v>
      </c>
      <c r="G29" s="17" t="s">
        <v>354</v>
      </c>
      <c r="H29" s="17">
        <v>-345184.19</v>
      </c>
      <c r="I29" s="309">
        <f t="shared" si="0"/>
        <v>-345184.19</v>
      </c>
      <c r="J29" s="191" t="s">
        <v>354</v>
      </c>
      <c r="K29" s="280"/>
    </row>
    <row r="30" spans="1:11" ht="15">
      <c r="A30" s="17">
        <v>13</v>
      </c>
      <c r="B30" s="118" t="s">
        <v>359</v>
      </c>
      <c r="C30" s="16"/>
      <c r="D30" s="17" t="s">
        <v>354</v>
      </c>
      <c r="E30" s="17" t="s">
        <v>354</v>
      </c>
      <c r="F30" s="17"/>
      <c r="G30" s="17" t="s">
        <v>354</v>
      </c>
      <c r="H30" s="17" t="s">
        <v>354</v>
      </c>
      <c r="I30" s="309">
        <f t="shared" si="0"/>
        <v>0</v>
      </c>
      <c r="J30" s="191" t="s">
        <v>354</v>
      </c>
      <c r="K30" s="280"/>
    </row>
    <row r="31" spans="1:11" ht="15">
      <c r="A31" s="17">
        <v>14</v>
      </c>
      <c r="B31" s="118" t="s">
        <v>357</v>
      </c>
      <c r="C31" s="16"/>
      <c r="D31" s="17" t="s">
        <v>354</v>
      </c>
      <c r="E31" s="17" t="s">
        <v>354</v>
      </c>
      <c r="F31" s="17"/>
      <c r="G31" s="17" t="s">
        <v>354</v>
      </c>
      <c r="H31" s="17">
        <v>823.71</v>
      </c>
      <c r="I31" s="309">
        <f t="shared" si="0"/>
        <v>823.71</v>
      </c>
      <c r="J31" s="191" t="s">
        <v>354</v>
      </c>
      <c r="K31" s="280"/>
    </row>
    <row r="32" spans="1:11" ht="26.25">
      <c r="A32" s="17">
        <v>15</v>
      </c>
      <c r="B32" s="118" t="s">
        <v>356</v>
      </c>
      <c r="C32" s="16"/>
      <c r="D32" s="17"/>
      <c r="E32" s="17" t="s">
        <v>354</v>
      </c>
      <c r="F32" s="17" t="s">
        <v>354</v>
      </c>
      <c r="G32" s="17" t="s">
        <v>354</v>
      </c>
      <c r="H32" s="17" t="s">
        <v>354</v>
      </c>
      <c r="I32" s="309">
        <f t="shared" si="0"/>
        <v>0</v>
      </c>
      <c r="J32" s="192"/>
      <c r="K32" s="281"/>
    </row>
    <row r="33" spans="1:11" ht="26.25">
      <c r="A33" s="17">
        <v>16</v>
      </c>
      <c r="B33" s="118" t="s">
        <v>355</v>
      </c>
      <c r="C33" s="16"/>
      <c r="D33" s="17" t="s">
        <v>354</v>
      </c>
      <c r="E33" s="17" t="s">
        <v>354</v>
      </c>
      <c r="F33" s="17" t="s">
        <v>354</v>
      </c>
      <c r="G33" s="17"/>
      <c r="H33" s="17">
        <v>2896.58</v>
      </c>
      <c r="I33" s="309">
        <f t="shared" si="0"/>
        <v>2896.58</v>
      </c>
      <c r="J33" s="192"/>
      <c r="K33" s="281"/>
    </row>
    <row r="34" spans="1:11" ht="12.75">
      <c r="A34" s="16">
        <v>17</v>
      </c>
      <c r="B34" s="246" t="s">
        <v>457</v>
      </c>
      <c r="C34" s="16"/>
      <c r="D34" s="16"/>
      <c r="E34" s="16"/>
      <c r="F34" s="16"/>
      <c r="G34" s="16"/>
      <c r="H34" s="320">
        <f>H26+H33</f>
        <v>3236.62</v>
      </c>
      <c r="I34" s="309">
        <f t="shared" si="0"/>
        <v>3236.62</v>
      </c>
      <c r="J34" s="189"/>
      <c r="K34" s="282"/>
    </row>
    <row r="35" spans="1:11" ht="12.75">
      <c r="A35" s="102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4" s="54" customFormat="1" ht="12.75">
      <c r="A36" s="66"/>
      <c r="B36" s="464" t="s">
        <v>83</v>
      </c>
      <c r="C36" s="464"/>
      <c r="D36" s="464"/>
      <c r="E36" s="65"/>
      <c r="F36" s="67"/>
      <c r="H36" s="466" t="s">
        <v>6</v>
      </c>
      <c r="I36" s="466"/>
      <c r="J36" s="466"/>
      <c r="K36" s="259"/>
      <c r="L36" s="326"/>
      <c r="M36" s="326"/>
      <c r="N36" s="326"/>
    </row>
    <row r="37" spans="2:14" s="54" customFormat="1" ht="18.75" customHeight="1">
      <c r="B37" s="465" t="s">
        <v>353</v>
      </c>
      <c r="C37" s="465"/>
      <c r="D37" s="465"/>
      <c r="E37" s="143"/>
      <c r="F37" s="68" t="s">
        <v>326</v>
      </c>
      <c r="H37" s="465" t="s">
        <v>327</v>
      </c>
      <c r="I37" s="465"/>
      <c r="J37" s="465"/>
      <c r="K37" s="68"/>
      <c r="L37" s="326"/>
      <c r="M37" s="326"/>
      <c r="N37" s="326"/>
    </row>
    <row r="38" spans="2:14" s="54" customFormat="1" ht="18.75" customHeight="1">
      <c r="B38" s="68"/>
      <c r="C38" s="68"/>
      <c r="D38" s="68"/>
      <c r="E38" s="143"/>
      <c r="F38" s="68"/>
      <c r="H38" s="68"/>
      <c r="I38" s="68"/>
      <c r="J38" s="68"/>
      <c r="K38" s="68"/>
      <c r="L38" s="326"/>
      <c r="M38" s="326"/>
      <c r="N38" s="326"/>
    </row>
    <row r="39" spans="1:14" ht="15" customHeight="1">
      <c r="A39" s="82" t="s">
        <v>27</v>
      </c>
      <c r="B39" s="80"/>
      <c r="C39" s="80"/>
      <c r="D39" s="81"/>
      <c r="E39" s="82"/>
      <c r="F39" s="82"/>
      <c r="G39" s="132"/>
      <c r="H39" s="82"/>
      <c r="I39" s="82"/>
      <c r="J39" s="82"/>
      <c r="K39" s="82"/>
      <c r="L39" s="327"/>
      <c r="M39" s="327"/>
      <c r="N39" s="327"/>
    </row>
    <row r="40" spans="1:14" ht="12.7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327"/>
      <c r="M40" s="327"/>
      <c r="N40" s="327"/>
    </row>
    <row r="41" spans="1:14" ht="12.75">
      <c r="A41" s="77"/>
      <c r="B41" s="77"/>
      <c r="C41" s="132"/>
      <c r="D41" s="132"/>
      <c r="E41" s="132"/>
      <c r="F41" s="132"/>
      <c r="G41" s="132"/>
      <c r="H41" s="132"/>
      <c r="I41" s="132"/>
      <c r="J41" s="132"/>
      <c r="K41" s="132"/>
      <c r="L41" s="327"/>
      <c r="M41" s="327"/>
      <c r="N41" s="327"/>
    </row>
    <row r="42" spans="12:14" ht="12.75">
      <c r="L42" s="327"/>
      <c r="M42" s="327"/>
      <c r="N42" s="327"/>
    </row>
  </sheetData>
  <sheetProtection/>
  <mergeCells count="19">
    <mergeCell ref="A15:A16"/>
    <mergeCell ref="B15:B16"/>
    <mergeCell ref="C15:C16"/>
    <mergeCell ref="D15:H15"/>
    <mergeCell ref="B36:D36"/>
    <mergeCell ref="B37:D37"/>
    <mergeCell ref="H36:J36"/>
    <mergeCell ref="H37:J37"/>
    <mergeCell ref="J15:J16"/>
    <mergeCell ref="I15:I16"/>
    <mergeCell ref="A3:J3"/>
    <mergeCell ref="C5:G5"/>
    <mergeCell ref="A6:K6"/>
    <mergeCell ref="A7:K7"/>
    <mergeCell ref="A8:K8"/>
    <mergeCell ref="C13:E13"/>
    <mergeCell ref="A9:K9"/>
    <mergeCell ref="A10:K10"/>
    <mergeCell ref="A12:K12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2">
      <selection activeCell="D16" sqref="D16"/>
    </sheetView>
  </sheetViews>
  <sheetFormatPr defaultColWidth="9.140625" defaultRowHeight="12.75"/>
  <cols>
    <col min="1" max="1" width="5.00390625" style="388" customWidth="1"/>
    <col min="2" max="2" width="1.57421875" style="388" customWidth="1"/>
    <col min="3" max="3" width="29.8515625" style="388" customWidth="1"/>
    <col min="4" max="4" width="9.421875" style="388" customWidth="1"/>
    <col min="5" max="5" width="9.00390625" style="388" customWidth="1"/>
    <col min="6" max="6" width="9.57421875" style="388" customWidth="1"/>
    <col min="7" max="7" width="8.57421875" style="388" customWidth="1"/>
    <col min="8" max="8" width="9.00390625" style="388" customWidth="1"/>
    <col min="9" max="9" width="8.7109375" style="388" customWidth="1"/>
    <col min="10" max="16384" width="9.140625" style="388" customWidth="1"/>
  </cols>
  <sheetData>
    <row r="1" ht="13.5">
      <c r="F1" s="389"/>
    </row>
    <row r="2" spans="5:9" ht="12.75" customHeight="1">
      <c r="E2" s="390" t="s">
        <v>466</v>
      </c>
      <c r="F2" s="391"/>
      <c r="H2" s="391"/>
      <c r="I2" s="391"/>
    </row>
    <row r="3" spans="2:9" ht="13.5">
      <c r="B3" s="392"/>
      <c r="E3" s="390" t="s">
        <v>529</v>
      </c>
      <c r="F3" s="391"/>
      <c r="H3" s="393"/>
      <c r="I3" s="394"/>
    </row>
    <row r="4" spans="1:9" s="395" customFormat="1" ht="33.75" customHeight="1">
      <c r="A4" s="469" t="s">
        <v>467</v>
      </c>
      <c r="B4" s="469"/>
      <c r="C4" s="469"/>
      <c r="D4" s="469"/>
      <c r="E4" s="469"/>
      <c r="F4" s="469"/>
      <c r="G4" s="469"/>
      <c r="H4" s="469"/>
      <c r="I4" s="469"/>
    </row>
    <row r="5" spans="1:9" ht="18" customHeight="1">
      <c r="A5" s="470" t="s">
        <v>468</v>
      </c>
      <c r="B5" s="470"/>
      <c r="C5" s="470"/>
      <c r="D5" s="470"/>
      <c r="E5" s="470"/>
      <c r="F5" s="470"/>
      <c r="G5" s="470"/>
      <c r="H5" s="470"/>
      <c r="I5" s="470"/>
    </row>
    <row r="6" ht="13.5">
      <c r="C6" s="396" t="s">
        <v>469</v>
      </c>
    </row>
    <row r="7" spans="1:9" ht="25.5" customHeight="1">
      <c r="A7" s="471" t="s">
        <v>97</v>
      </c>
      <c r="B7" s="472" t="s">
        <v>264</v>
      </c>
      <c r="C7" s="473"/>
      <c r="D7" s="476" t="s">
        <v>277</v>
      </c>
      <c r="E7" s="476"/>
      <c r="F7" s="476"/>
      <c r="G7" s="476" t="s">
        <v>278</v>
      </c>
      <c r="H7" s="476"/>
      <c r="I7" s="476"/>
    </row>
    <row r="8" spans="1:9" ht="98.25" customHeight="1">
      <c r="A8" s="471"/>
      <c r="B8" s="474"/>
      <c r="C8" s="475"/>
      <c r="D8" s="337" t="s">
        <v>470</v>
      </c>
      <c r="E8" s="337" t="s">
        <v>471</v>
      </c>
      <c r="F8" s="397" t="s">
        <v>472</v>
      </c>
      <c r="G8" s="337" t="s">
        <v>470</v>
      </c>
      <c r="H8" s="337" t="s">
        <v>471</v>
      </c>
      <c r="I8" s="397" t="s">
        <v>472</v>
      </c>
    </row>
    <row r="9" spans="1:9" ht="13.5">
      <c r="A9" s="337">
        <v>1</v>
      </c>
      <c r="B9" s="480">
        <v>2</v>
      </c>
      <c r="C9" s="481"/>
      <c r="D9" s="337">
        <v>3</v>
      </c>
      <c r="E9" s="337">
        <v>4</v>
      </c>
      <c r="F9" s="337">
        <v>5</v>
      </c>
      <c r="G9" s="337">
        <v>6</v>
      </c>
      <c r="H9" s="337">
        <v>7</v>
      </c>
      <c r="I9" s="337">
        <v>8</v>
      </c>
    </row>
    <row r="10" spans="1:9" ht="25.5" customHeight="1">
      <c r="A10" s="302" t="s">
        <v>183</v>
      </c>
      <c r="B10" s="477" t="s">
        <v>317</v>
      </c>
      <c r="C10" s="478"/>
      <c r="D10" s="398"/>
      <c r="E10" s="398"/>
      <c r="F10" s="398"/>
      <c r="G10" s="398"/>
      <c r="H10" s="398"/>
      <c r="I10" s="398"/>
    </row>
    <row r="11" spans="1:9" ht="17.25" customHeight="1">
      <c r="A11" s="302" t="s">
        <v>184</v>
      </c>
      <c r="B11" s="477" t="s">
        <v>473</v>
      </c>
      <c r="C11" s="478"/>
      <c r="D11" s="399">
        <v>147915.77</v>
      </c>
      <c r="E11" s="399"/>
      <c r="F11" s="399"/>
      <c r="G11" s="399">
        <v>133268.56</v>
      </c>
      <c r="H11" s="399"/>
      <c r="I11" s="400"/>
    </row>
    <row r="12" spans="1:9" ht="13.5">
      <c r="A12" s="302" t="s">
        <v>185</v>
      </c>
      <c r="B12" s="477" t="s">
        <v>319</v>
      </c>
      <c r="C12" s="482"/>
      <c r="D12" s="399">
        <f aca="true" t="shared" si="0" ref="D12:I12">SUM(D13:D16)</f>
        <v>208764.75</v>
      </c>
      <c r="E12" s="399">
        <f t="shared" si="0"/>
        <v>49376.05</v>
      </c>
      <c r="F12" s="399">
        <f t="shared" si="0"/>
        <v>0</v>
      </c>
      <c r="G12" s="399">
        <f t="shared" si="0"/>
        <v>193827.62000000002</v>
      </c>
      <c r="H12" s="399">
        <f t="shared" si="0"/>
        <v>45843.07</v>
      </c>
      <c r="I12" s="399">
        <f t="shared" si="0"/>
        <v>0</v>
      </c>
    </row>
    <row r="13" spans="1:9" ht="13.5">
      <c r="A13" s="337" t="s">
        <v>247</v>
      </c>
      <c r="B13" s="351"/>
      <c r="C13" s="401" t="s">
        <v>474</v>
      </c>
      <c r="D13" s="402"/>
      <c r="E13" s="402"/>
      <c r="F13" s="402"/>
      <c r="G13" s="402"/>
      <c r="H13" s="402"/>
      <c r="I13" s="398"/>
    </row>
    <row r="14" spans="1:9" ht="13.5">
      <c r="A14" s="337" t="s">
        <v>248</v>
      </c>
      <c r="B14" s="351"/>
      <c r="C14" s="401" t="s">
        <v>475</v>
      </c>
      <c r="D14" s="403">
        <v>208756.52</v>
      </c>
      <c r="E14" s="403">
        <v>49376.05</v>
      </c>
      <c r="F14" s="402"/>
      <c r="G14" s="403">
        <v>193819.39</v>
      </c>
      <c r="H14" s="403">
        <v>45843.07</v>
      </c>
      <c r="I14" s="398"/>
    </row>
    <row r="15" spans="1:9" ht="13.5">
      <c r="A15" s="337" t="s">
        <v>249</v>
      </c>
      <c r="B15" s="351"/>
      <c r="C15" s="401" t="s">
        <v>476</v>
      </c>
      <c r="D15" s="402"/>
      <c r="E15" s="402"/>
      <c r="F15" s="402"/>
      <c r="G15" s="402"/>
      <c r="H15" s="402"/>
      <c r="I15" s="398"/>
    </row>
    <row r="16" spans="1:9" ht="13.5">
      <c r="A16" s="337" t="s">
        <v>254</v>
      </c>
      <c r="B16" s="351"/>
      <c r="C16" s="401" t="s">
        <v>477</v>
      </c>
      <c r="D16" s="403">
        <v>8.23</v>
      </c>
      <c r="E16" s="403"/>
      <c r="F16" s="402"/>
      <c r="G16" s="403">
        <v>8.23</v>
      </c>
      <c r="H16" s="403"/>
      <c r="I16" s="398"/>
    </row>
    <row r="17" spans="1:9" ht="13.5">
      <c r="A17" s="302" t="s">
        <v>186</v>
      </c>
      <c r="B17" s="477" t="s">
        <v>227</v>
      </c>
      <c r="C17" s="478"/>
      <c r="D17" s="399"/>
      <c r="E17" s="399"/>
      <c r="F17" s="399"/>
      <c r="G17" s="399"/>
      <c r="H17" s="399"/>
      <c r="I17" s="400"/>
    </row>
    <row r="18" spans="1:9" ht="13.5">
      <c r="A18" s="337" t="s">
        <v>250</v>
      </c>
      <c r="B18" s="351"/>
      <c r="C18" s="401" t="s">
        <v>478</v>
      </c>
      <c r="D18" s="402"/>
      <c r="E18" s="402"/>
      <c r="F18" s="402"/>
      <c r="G18" s="402"/>
      <c r="H18" s="402"/>
      <c r="I18" s="398"/>
    </row>
    <row r="19" spans="1:9" ht="13.5">
      <c r="A19" s="337" t="s">
        <v>251</v>
      </c>
      <c r="B19" s="351"/>
      <c r="C19" s="401" t="s">
        <v>479</v>
      </c>
      <c r="D19" s="402"/>
      <c r="E19" s="402"/>
      <c r="F19" s="402"/>
      <c r="G19" s="402"/>
      <c r="H19" s="402"/>
      <c r="I19" s="398"/>
    </row>
    <row r="20" spans="1:9" ht="13.5">
      <c r="A20" s="337" t="s">
        <v>480</v>
      </c>
      <c r="B20" s="351"/>
      <c r="C20" s="401" t="s">
        <v>481</v>
      </c>
      <c r="D20" s="402"/>
      <c r="E20" s="402"/>
      <c r="F20" s="402"/>
      <c r="G20" s="402"/>
      <c r="H20" s="402"/>
      <c r="I20" s="398"/>
    </row>
    <row r="21" spans="1:9" ht="13.5">
      <c r="A21" s="337" t="s">
        <v>482</v>
      </c>
      <c r="B21" s="351"/>
      <c r="C21" s="401" t="s">
        <v>483</v>
      </c>
      <c r="D21" s="402"/>
      <c r="E21" s="402"/>
      <c r="F21" s="402"/>
      <c r="G21" s="402"/>
      <c r="H21" s="402"/>
      <c r="I21" s="398"/>
    </row>
    <row r="22" spans="1:9" ht="13.5">
      <c r="A22" s="337" t="s">
        <v>484</v>
      </c>
      <c r="B22" s="351"/>
      <c r="C22" s="401" t="s">
        <v>485</v>
      </c>
      <c r="D22" s="402"/>
      <c r="E22" s="402"/>
      <c r="F22" s="402"/>
      <c r="G22" s="402"/>
      <c r="H22" s="402"/>
      <c r="I22" s="398"/>
    </row>
    <row r="23" spans="1:9" ht="13.5">
      <c r="A23" s="337">
        <v>4.3</v>
      </c>
      <c r="B23" s="351"/>
      <c r="C23" s="401" t="s">
        <v>486</v>
      </c>
      <c r="D23" s="402"/>
      <c r="E23" s="402"/>
      <c r="F23" s="402"/>
      <c r="G23" s="402"/>
      <c r="H23" s="402"/>
      <c r="I23" s="398"/>
    </row>
    <row r="24" spans="1:9" ht="25.5" customHeight="1">
      <c r="A24" s="302" t="s">
        <v>187</v>
      </c>
      <c r="B24" s="477" t="s">
        <v>487</v>
      </c>
      <c r="C24" s="478"/>
      <c r="D24" s="399">
        <f aca="true" t="shared" si="1" ref="D24:I24">D11+D12+D17+D23</f>
        <v>356680.52</v>
      </c>
      <c r="E24" s="399">
        <f t="shared" si="1"/>
        <v>49376.05</v>
      </c>
      <c r="F24" s="399">
        <f t="shared" si="1"/>
        <v>0</v>
      </c>
      <c r="G24" s="399">
        <f t="shared" si="1"/>
        <v>327096.18000000005</v>
      </c>
      <c r="H24" s="399">
        <f t="shared" si="1"/>
        <v>45843.07</v>
      </c>
      <c r="I24" s="399">
        <f t="shared" si="1"/>
        <v>0</v>
      </c>
    </row>
    <row r="26" spans="1:9" ht="13.5">
      <c r="A26" s="479" t="s">
        <v>488</v>
      </c>
      <c r="B26" s="479"/>
      <c r="C26" s="479"/>
      <c r="D26" s="479"/>
      <c r="E26" s="479"/>
      <c r="F26" s="479"/>
      <c r="G26" s="479"/>
      <c r="H26" s="479"/>
      <c r="I26" s="479"/>
    </row>
  </sheetData>
  <sheetProtection/>
  <mergeCells count="13">
    <mergeCell ref="B17:C17"/>
    <mergeCell ref="B24:C24"/>
    <mergeCell ref="A26:I26"/>
    <mergeCell ref="B9:C9"/>
    <mergeCell ref="B10:C10"/>
    <mergeCell ref="B11:C11"/>
    <mergeCell ref="B12:C12"/>
    <mergeCell ref="A4:I4"/>
    <mergeCell ref="A5:I5"/>
    <mergeCell ref="A7:A8"/>
    <mergeCell ref="B7:C8"/>
    <mergeCell ref="D7:F7"/>
    <mergeCell ref="G7:I7"/>
  </mergeCells>
  <printOptions/>
  <pageMargins left="0.7480314960629921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24" sqref="D24:I36"/>
    </sheetView>
  </sheetViews>
  <sheetFormatPr defaultColWidth="9.140625" defaultRowHeight="12.75"/>
  <cols>
    <col min="1" max="1" width="7.7109375" style="404" customWidth="1"/>
    <col min="2" max="2" width="1.8515625" style="404" customWidth="1"/>
    <col min="3" max="3" width="32.421875" style="404" customWidth="1"/>
    <col min="4" max="4" width="9.7109375" style="404" customWidth="1"/>
    <col min="5" max="5" width="8.28125" style="404" customWidth="1"/>
    <col min="6" max="6" width="8.8515625" style="404" customWidth="1"/>
    <col min="7" max="7" width="8.57421875" style="404" customWidth="1"/>
    <col min="8" max="8" width="8.8515625" style="404" customWidth="1"/>
    <col min="9" max="9" width="9.421875" style="404" customWidth="1"/>
    <col min="10" max="16384" width="9.140625" style="404" customWidth="1"/>
  </cols>
  <sheetData>
    <row r="1" ht="12.75">
      <c r="F1" s="389"/>
    </row>
    <row r="2" spans="6:9" ht="12.75">
      <c r="F2" s="484" t="s">
        <v>466</v>
      </c>
      <c r="G2" s="484"/>
      <c r="H2" s="484"/>
      <c r="I2" s="484"/>
    </row>
    <row r="3" spans="2:6" ht="12.75">
      <c r="B3" s="391"/>
      <c r="F3" s="404" t="s">
        <v>489</v>
      </c>
    </row>
    <row r="5" spans="1:9" ht="32.25" customHeight="1">
      <c r="A5" s="485" t="s">
        <v>490</v>
      </c>
      <c r="B5" s="485"/>
      <c r="C5" s="485"/>
      <c r="D5" s="485"/>
      <c r="E5" s="485"/>
      <c r="F5" s="485"/>
      <c r="G5" s="485"/>
      <c r="H5" s="485"/>
      <c r="I5" s="485"/>
    </row>
    <row r="6" spans="1:9" ht="12.75" customHeight="1">
      <c r="A6" s="405"/>
      <c r="B6" s="405"/>
      <c r="C6" s="405"/>
      <c r="D6" s="405"/>
      <c r="E6" s="405"/>
      <c r="F6" s="405"/>
      <c r="G6" s="405"/>
      <c r="H6" s="405"/>
      <c r="I6" s="405"/>
    </row>
    <row r="7" spans="1:9" ht="31.5" customHeight="1">
      <c r="A7" s="485" t="s">
        <v>491</v>
      </c>
      <c r="B7" s="485"/>
      <c r="C7" s="485"/>
      <c r="D7" s="485"/>
      <c r="E7" s="485"/>
      <c r="F7" s="485"/>
      <c r="G7" s="485"/>
      <c r="H7" s="485"/>
      <c r="I7" s="485"/>
    </row>
    <row r="9" spans="1:9" ht="25.5" customHeight="1">
      <c r="A9" s="476" t="s">
        <v>97</v>
      </c>
      <c r="B9" s="486" t="s">
        <v>264</v>
      </c>
      <c r="C9" s="487"/>
      <c r="D9" s="476" t="s">
        <v>277</v>
      </c>
      <c r="E9" s="476"/>
      <c r="F9" s="476"/>
      <c r="G9" s="476" t="s">
        <v>278</v>
      </c>
      <c r="H9" s="476"/>
      <c r="I9" s="476"/>
    </row>
    <row r="10" spans="1:9" ht="84">
      <c r="A10" s="476"/>
      <c r="B10" s="488"/>
      <c r="C10" s="489"/>
      <c r="D10" s="337" t="s">
        <v>470</v>
      </c>
      <c r="E10" s="337" t="s">
        <v>492</v>
      </c>
      <c r="F10" s="337" t="s">
        <v>493</v>
      </c>
      <c r="G10" s="337" t="s">
        <v>470</v>
      </c>
      <c r="H10" s="337" t="s">
        <v>492</v>
      </c>
      <c r="I10" s="337" t="s">
        <v>493</v>
      </c>
    </row>
    <row r="11" spans="1:9" ht="12.75">
      <c r="A11" s="27">
        <v>1</v>
      </c>
      <c r="B11" s="493">
        <v>2</v>
      </c>
      <c r="C11" s="494"/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</row>
    <row r="12" spans="1:9" ht="25.5" customHeight="1">
      <c r="A12" s="302" t="s">
        <v>183</v>
      </c>
      <c r="B12" s="477" t="s">
        <v>494</v>
      </c>
      <c r="C12" s="495"/>
      <c r="D12" s="234">
        <f aca="true" t="shared" si="0" ref="D12:I12">D14+D24</f>
        <v>409987.29</v>
      </c>
      <c r="E12" s="234">
        <f t="shared" si="0"/>
        <v>409987.29</v>
      </c>
      <c r="F12" s="234">
        <f t="shared" si="0"/>
        <v>0</v>
      </c>
      <c r="G12" s="234">
        <f t="shared" si="0"/>
        <v>377949.33</v>
      </c>
      <c r="H12" s="234">
        <f t="shared" si="0"/>
        <v>377969.33</v>
      </c>
      <c r="I12" s="234">
        <f t="shared" si="0"/>
        <v>0</v>
      </c>
    </row>
    <row r="13" spans="1:9" ht="15" customHeight="1">
      <c r="A13" s="337" t="s">
        <v>495</v>
      </c>
      <c r="B13" s="496" t="s">
        <v>496</v>
      </c>
      <c r="C13" s="497"/>
      <c r="D13" s="337"/>
      <c r="E13" s="337"/>
      <c r="F13" s="337"/>
      <c r="G13" s="337"/>
      <c r="H13" s="337"/>
      <c r="I13" s="337"/>
    </row>
    <row r="14" spans="1:9" ht="12.75" customHeight="1">
      <c r="A14" s="337" t="s">
        <v>244</v>
      </c>
      <c r="B14" s="491" t="s">
        <v>497</v>
      </c>
      <c r="C14" s="492"/>
      <c r="D14" s="399">
        <f aca="true" t="shared" si="1" ref="D14:I14">SUM(D15:D16)</f>
        <v>0</v>
      </c>
      <c r="E14" s="399">
        <f t="shared" si="1"/>
        <v>0</v>
      </c>
      <c r="F14" s="399">
        <f t="shared" si="1"/>
        <v>0</v>
      </c>
      <c r="G14" s="399">
        <f>SUM(G15:G16)</f>
        <v>116.09</v>
      </c>
      <c r="H14" s="399">
        <f>SUM(H15:H16)</f>
        <v>116.09</v>
      </c>
      <c r="I14" s="399">
        <f t="shared" si="1"/>
        <v>0</v>
      </c>
    </row>
    <row r="15" spans="1:9" ht="12.75" customHeight="1">
      <c r="A15" s="337" t="s">
        <v>498</v>
      </c>
      <c r="B15" s="351"/>
      <c r="C15" s="401" t="s">
        <v>499</v>
      </c>
      <c r="D15" s="403"/>
      <c r="E15" s="403"/>
      <c r="F15" s="403"/>
      <c r="G15" s="403"/>
      <c r="H15" s="403"/>
      <c r="I15" s="403"/>
    </row>
    <row r="16" spans="1:9" ht="12.75" customHeight="1">
      <c r="A16" s="337" t="s">
        <v>500</v>
      </c>
      <c r="B16" s="351"/>
      <c r="C16" s="401" t="s">
        <v>501</v>
      </c>
      <c r="D16" s="403"/>
      <c r="E16" s="403"/>
      <c r="F16" s="403"/>
      <c r="G16" s="403">
        <v>116.09</v>
      </c>
      <c r="H16" s="403">
        <v>116.09</v>
      </c>
      <c r="I16" s="403"/>
    </row>
    <row r="17" spans="1:9" ht="25.5" customHeight="1">
      <c r="A17" s="337" t="s">
        <v>245</v>
      </c>
      <c r="B17" s="491" t="s">
        <v>502</v>
      </c>
      <c r="C17" s="492"/>
      <c r="D17" s="402"/>
      <c r="E17" s="402"/>
      <c r="F17" s="402"/>
      <c r="G17" s="402"/>
      <c r="H17" s="402"/>
      <c r="I17" s="402"/>
    </row>
    <row r="18" spans="1:9" ht="12.75" customHeight="1">
      <c r="A18" s="337" t="s">
        <v>503</v>
      </c>
      <c r="B18" s="351"/>
      <c r="C18" s="401" t="s">
        <v>504</v>
      </c>
      <c r="D18" s="403"/>
      <c r="E18" s="403"/>
      <c r="F18" s="403"/>
      <c r="G18" s="403"/>
      <c r="H18" s="403"/>
      <c r="I18" s="403"/>
    </row>
    <row r="19" spans="1:9" ht="12.75" customHeight="1">
      <c r="A19" s="337" t="s">
        <v>505</v>
      </c>
      <c r="B19" s="351"/>
      <c r="C19" s="401" t="s">
        <v>506</v>
      </c>
      <c r="D19" s="403"/>
      <c r="E19" s="403"/>
      <c r="F19" s="403"/>
      <c r="G19" s="403"/>
      <c r="H19" s="403"/>
      <c r="I19" s="403"/>
    </row>
    <row r="20" spans="1:9" ht="12.75" customHeight="1">
      <c r="A20" s="337" t="s">
        <v>507</v>
      </c>
      <c r="B20" s="351"/>
      <c r="C20" s="401" t="s">
        <v>508</v>
      </c>
      <c r="D20" s="403"/>
      <c r="E20" s="403"/>
      <c r="F20" s="403"/>
      <c r="G20" s="403"/>
      <c r="H20" s="403"/>
      <c r="I20" s="403"/>
    </row>
    <row r="21" spans="1:9" ht="12.75" customHeight="1">
      <c r="A21" s="337" t="s">
        <v>509</v>
      </c>
      <c r="B21" s="351"/>
      <c r="C21" s="401" t="s">
        <v>510</v>
      </c>
      <c r="D21" s="403"/>
      <c r="E21" s="403"/>
      <c r="F21" s="403"/>
      <c r="G21" s="403"/>
      <c r="H21" s="403"/>
      <c r="I21" s="403"/>
    </row>
    <row r="22" spans="1:9" ht="12.75" customHeight="1">
      <c r="A22" s="337" t="s">
        <v>511</v>
      </c>
      <c r="B22" s="351"/>
      <c r="C22" s="401" t="s">
        <v>445</v>
      </c>
      <c r="D22" s="403"/>
      <c r="E22" s="403"/>
      <c r="F22" s="403"/>
      <c r="G22" s="403"/>
      <c r="H22" s="403"/>
      <c r="I22" s="403"/>
    </row>
    <row r="23" spans="1:9" ht="25.5" customHeight="1">
      <c r="A23" s="337" t="s">
        <v>255</v>
      </c>
      <c r="B23" s="491" t="s">
        <v>512</v>
      </c>
      <c r="C23" s="492"/>
      <c r="D23" s="402"/>
      <c r="E23" s="402"/>
      <c r="F23" s="402"/>
      <c r="G23" s="402"/>
      <c r="H23" s="402"/>
      <c r="I23" s="402"/>
    </row>
    <row r="24" spans="1:9" ht="12.75" customHeight="1">
      <c r="A24" s="337" t="s">
        <v>261</v>
      </c>
      <c r="B24" s="491" t="s">
        <v>513</v>
      </c>
      <c r="C24" s="492"/>
      <c r="D24" s="409">
        <f aca="true" t="shared" si="2" ref="D24:I24">SUM(D25:D27)</f>
        <v>409987.29</v>
      </c>
      <c r="E24" s="409">
        <f t="shared" si="2"/>
        <v>409987.29</v>
      </c>
      <c r="F24" s="409">
        <f t="shared" si="2"/>
        <v>0</v>
      </c>
      <c r="G24" s="409">
        <f t="shared" si="2"/>
        <v>377833.24</v>
      </c>
      <c r="H24" s="409">
        <f t="shared" si="2"/>
        <v>377853.24</v>
      </c>
      <c r="I24" s="409">
        <f t="shared" si="2"/>
        <v>0</v>
      </c>
    </row>
    <row r="25" spans="1:9" ht="12.75" customHeight="1">
      <c r="A25" s="337" t="s">
        <v>514</v>
      </c>
      <c r="B25" s="351"/>
      <c r="C25" s="401" t="s">
        <v>515</v>
      </c>
      <c r="D25" s="410">
        <v>409979.06</v>
      </c>
      <c r="E25" s="410">
        <v>409979.06</v>
      </c>
      <c r="F25" s="410"/>
      <c r="G25" s="410">
        <v>377833.24</v>
      </c>
      <c r="H25" s="410">
        <v>377853.24</v>
      </c>
      <c r="I25" s="410"/>
    </row>
    <row r="26" spans="1:9" ht="12.75" customHeight="1">
      <c r="A26" s="337" t="s">
        <v>516</v>
      </c>
      <c r="B26" s="351"/>
      <c r="C26" s="401" t="s">
        <v>445</v>
      </c>
      <c r="D26" s="410"/>
      <c r="E26" s="410"/>
      <c r="F26" s="410"/>
      <c r="G26" s="410"/>
      <c r="H26" s="410"/>
      <c r="I26" s="410"/>
    </row>
    <row r="27" spans="1:9" ht="12.75" customHeight="1">
      <c r="A27" s="337" t="s">
        <v>262</v>
      </c>
      <c r="B27" s="491" t="s">
        <v>530</v>
      </c>
      <c r="C27" s="492"/>
      <c r="D27" s="410">
        <v>8.23</v>
      </c>
      <c r="E27" s="410">
        <v>8.23</v>
      </c>
      <c r="F27" s="411"/>
      <c r="G27" s="410"/>
      <c r="H27" s="411"/>
      <c r="I27" s="411"/>
    </row>
    <row r="28" spans="1:9" ht="30.75" customHeight="1">
      <c r="A28" s="302" t="s">
        <v>184</v>
      </c>
      <c r="B28" s="498" t="s">
        <v>517</v>
      </c>
      <c r="C28" s="499"/>
      <c r="D28" s="409"/>
      <c r="E28" s="409"/>
      <c r="F28" s="409"/>
      <c r="G28" s="409"/>
      <c r="H28" s="409"/>
      <c r="I28" s="409"/>
    </row>
    <row r="29" spans="1:9" ht="13.5" customHeight="1">
      <c r="A29" s="337">
        <v>2.1</v>
      </c>
      <c r="B29" s="374"/>
      <c r="C29" s="401" t="s">
        <v>518</v>
      </c>
      <c r="D29" s="411"/>
      <c r="E29" s="411"/>
      <c r="F29" s="411"/>
      <c r="G29" s="411"/>
      <c r="H29" s="411"/>
      <c r="I29" s="411"/>
    </row>
    <row r="30" spans="1:9" ht="13.5" customHeight="1">
      <c r="A30" s="337" t="s">
        <v>519</v>
      </c>
      <c r="B30" s="374"/>
      <c r="C30" s="401" t="s">
        <v>520</v>
      </c>
      <c r="D30" s="411"/>
      <c r="E30" s="411"/>
      <c r="F30" s="411"/>
      <c r="G30" s="411"/>
      <c r="H30" s="411"/>
      <c r="I30" s="411"/>
    </row>
    <row r="31" spans="1:9" ht="13.5" customHeight="1">
      <c r="A31" s="337" t="s">
        <v>521</v>
      </c>
      <c r="B31" s="374"/>
      <c r="C31" s="401" t="s">
        <v>522</v>
      </c>
      <c r="D31" s="411"/>
      <c r="E31" s="411"/>
      <c r="F31" s="411"/>
      <c r="G31" s="411"/>
      <c r="H31" s="411"/>
      <c r="I31" s="411"/>
    </row>
    <row r="32" spans="1:9" ht="13.5" customHeight="1">
      <c r="A32" s="337">
        <v>2.2</v>
      </c>
      <c r="B32" s="374"/>
      <c r="C32" s="406" t="s">
        <v>523</v>
      </c>
      <c r="D32" s="410"/>
      <c r="E32" s="411"/>
      <c r="F32" s="411"/>
      <c r="G32" s="411"/>
      <c r="H32" s="411"/>
      <c r="I32" s="411"/>
    </row>
    <row r="33" spans="1:9" ht="21" customHeight="1">
      <c r="A33" s="337">
        <v>2.3</v>
      </c>
      <c r="B33" s="374"/>
      <c r="C33" s="401" t="s">
        <v>524</v>
      </c>
      <c r="D33" s="410"/>
      <c r="E33" s="411"/>
      <c r="F33" s="411"/>
      <c r="G33" s="411"/>
      <c r="H33" s="411"/>
      <c r="I33" s="411"/>
    </row>
    <row r="34" spans="1:9" ht="15.75" customHeight="1">
      <c r="A34" s="337">
        <v>2.4</v>
      </c>
      <c r="B34" s="374"/>
      <c r="C34" s="406" t="s">
        <v>525</v>
      </c>
      <c r="D34" s="411"/>
      <c r="E34" s="411"/>
      <c r="F34" s="411"/>
      <c r="G34" s="411"/>
      <c r="H34" s="411"/>
      <c r="I34" s="411"/>
    </row>
    <row r="35" spans="1:9" ht="16.5" customHeight="1">
      <c r="A35" s="337">
        <v>2.5</v>
      </c>
      <c r="B35" s="374"/>
      <c r="C35" s="406" t="s">
        <v>526</v>
      </c>
      <c r="D35" s="411"/>
      <c r="E35" s="411"/>
      <c r="F35" s="411"/>
      <c r="G35" s="411"/>
      <c r="H35" s="411"/>
      <c r="I35" s="411"/>
    </row>
    <row r="36" spans="1:9" ht="25.5" customHeight="1">
      <c r="A36" s="302" t="s">
        <v>185</v>
      </c>
      <c r="B36" s="483" t="s">
        <v>527</v>
      </c>
      <c r="C36" s="483"/>
      <c r="D36" s="409">
        <f aca="true" t="shared" si="3" ref="D36:I36">D12</f>
        <v>409987.29</v>
      </c>
      <c r="E36" s="409">
        <f t="shared" si="3"/>
        <v>409987.29</v>
      </c>
      <c r="F36" s="409">
        <f t="shared" si="3"/>
        <v>0</v>
      </c>
      <c r="G36" s="409">
        <f t="shared" si="3"/>
        <v>377949.33</v>
      </c>
      <c r="H36" s="409">
        <f t="shared" si="3"/>
        <v>377969.33</v>
      </c>
      <c r="I36" s="409">
        <f t="shared" si="3"/>
        <v>0</v>
      </c>
    </row>
    <row r="37" spans="1:9" ht="12.75" customHeight="1">
      <c r="A37" s="242"/>
      <c r="B37" s="407"/>
      <c r="C37" s="407"/>
      <c r="D37" s="408"/>
      <c r="E37" s="408"/>
      <c r="F37" s="408"/>
      <c r="G37" s="408"/>
      <c r="H37" s="408"/>
      <c r="I37" s="408"/>
    </row>
    <row r="38" spans="3:8" ht="12.75">
      <c r="C38" s="490" t="s">
        <v>528</v>
      </c>
      <c r="D38" s="490"/>
      <c r="E38" s="490"/>
      <c r="F38" s="490"/>
      <c r="G38" s="490"/>
      <c r="H38" s="490"/>
    </row>
  </sheetData>
  <sheetProtection/>
  <mergeCells count="18">
    <mergeCell ref="C38:H38"/>
    <mergeCell ref="B17:C17"/>
    <mergeCell ref="B23:C23"/>
    <mergeCell ref="B24:C24"/>
    <mergeCell ref="B27:C27"/>
    <mergeCell ref="B11:C11"/>
    <mergeCell ref="B12:C12"/>
    <mergeCell ref="B13:C13"/>
    <mergeCell ref="B14:C14"/>
    <mergeCell ref="B28:C28"/>
    <mergeCell ref="B36:C36"/>
    <mergeCell ref="F2:I2"/>
    <mergeCell ref="A5:I5"/>
    <mergeCell ref="A7:I7"/>
    <mergeCell ref="A9:A10"/>
    <mergeCell ref="B9:C10"/>
    <mergeCell ref="D9:F9"/>
    <mergeCell ref="G9:I9"/>
  </mergeCells>
  <printOptions/>
  <pageMargins left="0.5511811023622047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1"/>
  <sheetViews>
    <sheetView showGridLines="0" zoomScaleSheetLayoutView="100" zoomScalePageLayoutView="0" workbookViewId="0" topLeftCell="A79">
      <selection activeCell="G24" sqref="G24"/>
    </sheetView>
  </sheetViews>
  <sheetFormatPr defaultColWidth="9.140625" defaultRowHeight="12.75"/>
  <cols>
    <col min="1" max="1" width="5.140625" style="83" customWidth="1"/>
    <col min="2" max="3" width="1.28515625" style="85" customWidth="1"/>
    <col min="4" max="4" width="2.7109375" style="85" customWidth="1"/>
    <col min="5" max="5" width="24.7109375" style="85" customWidth="1"/>
    <col min="6" max="6" width="6.00390625" style="84" customWidth="1"/>
    <col min="7" max="7" width="11.00390625" style="83" customWidth="1"/>
    <col min="8" max="8" width="7.00390625" style="83" customWidth="1"/>
    <col min="9" max="9" width="9.57421875" style="83" customWidth="1"/>
    <col min="10" max="10" width="10.140625" style="83" customWidth="1"/>
    <col min="11" max="11" width="9.140625" style="83" customWidth="1"/>
    <col min="12" max="12" width="9.7109375" style="144" bestFit="1" customWidth="1"/>
    <col min="13" max="13" width="5.28125" style="284" customWidth="1"/>
    <col min="14" max="16384" width="9.140625" style="83" customWidth="1"/>
  </cols>
  <sheetData>
    <row r="1" spans="7:11" ht="12.75">
      <c r="G1" s="93"/>
      <c r="H1" s="94" t="s">
        <v>415</v>
      </c>
      <c r="I1" s="93"/>
      <c r="J1" s="93"/>
      <c r="K1" s="93"/>
    </row>
    <row r="2" spans="7:11" ht="12.75">
      <c r="G2" s="93"/>
      <c r="H2" s="94" t="s">
        <v>303</v>
      </c>
      <c r="I2" s="93"/>
      <c r="J2" s="93"/>
      <c r="K2" s="93"/>
    </row>
    <row r="4" spans="1:13" ht="12.75" customHeight="1">
      <c r="A4" s="536" t="s">
        <v>414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250"/>
    </row>
    <row r="5" spans="1:13" ht="12.75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250"/>
    </row>
    <row r="6" spans="2:11" ht="12.75" customHeight="1">
      <c r="B6" s="135"/>
      <c r="C6" s="135"/>
      <c r="D6" s="135"/>
      <c r="E6" s="549" t="s">
        <v>462</v>
      </c>
      <c r="F6" s="549"/>
      <c r="G6" s="549"/>
      <c r="H6" s="549"/>
      <c r="I6" s="288"/>
      <c r="J6" s="288"/>
      <c r="K6" s="288"/>
    </row>
    <row r="7" spans="2:11" ht="12.75" customHeight="1">
      <c r="B7" s="136"/>
      <c r="C7" s="136"/>
      <c r="D7" s="136"/>
      <c r="E7" s="546" t="s">
        <v>302</v>
      </c>
      <c r="F7" s="546"/>
      <c r="G7" s="546"/>
      <c r="H7" s="546"/>
      <c r="I7" s="546"/>
      <c r="J7" s="546"/>
      <c r="K7" s="546"/>
    </row>
    <row r="8" spans="2:11" ht="12.75" customHeight="1">
      <c r="B8" s="135"/>
      <c r="C8" s="135"/>
      <c r="D8" s="135"/>
      <c r="E8" s="547" t="s">
        <v>80</v>
      </c>
      <c r="F8" s="547"/>
      <c r="G8" s="547"/>
      <c r="H8" s="547"/>
      <c r="I8" s="547"/>
      <c r="J8" s="547"/>
      <c r="K8" s="547"/>
    </row>
    <row r="9" spans="2:11" ht="12.75" customHeight="1">
      <c r="B9" s="137"/>
      <c r="C9" s="137"/>
      <c r="D9" s="137"/>
      <c r="E9" s="548" t="s">
        <v>413</v>
      </c>
      <c r="F9" s="548"/>
      <c r="G9" s="548"/>
      <c r="H9" s="548"/>
      <c r="I9" s="548"/>
      <c r="J9" s="548"/>
      <c r="K9" s="548"/>
    </row>
    <row r="10" spans="1:11" ht="12.7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6" ht="12.75">
      <c r="A11" s="528"/>
      <c r="B11" s="529"/>
      <c r="C11" s="529"/>
      <c r="D11" s="529"/>
      <c r="E11" s="529"/>
      <c r="F11" s="529"/>
    </row>
    <row r="12" spans="2:11" ht="12.75" customHeight="1">
      <c r="B12" s="92"/>
      <c r="C12" s="92"/>
      <c r="D12" s="92"/>
      <c r="E12" s="92"/>
      <c r="F12" s="92"/>
      <c r="G12" s="536" t="s">
        <v>86</v>
      </c>
      <c r="H12" s="536"/>
      <c r="I12" s="536"/>
      <c r="J12" s="92"/>
      <c r="K12" s="92"/>
    </row>
    <row r="13" spans="2:11" ht="12.75" customHeight="1">
      <c r="B13" s="92"/>
      <c r="C13" s="92"/>
      <c r="D13" s="92"/>
      <c r="E13" s="92"/>
      <c r="F13" s="92"/>
      <c r="G13" s="536" t="s">
        <v>461</v>
      </c>
      <c r="H13" s="536"/>
      <c r="I13" s="536"/>
      <c r="J13" s="92"/>
      <c r="K13" s="92"/>
    </row>
    <row r="14" spans="2:11" ht="12.75" customHeight="1">
      <c r="B14" s="135"/>
      <c r="C14" s="135"/>
      <c r="D14" s="135"/>
      <c r="E14" s="135"/>
      <c r="F14" s="135"/>
      <c r="G14" s="539" t="s">
        <v>460</v>
      </c>
      <c r="H14" s="539"/>
      <c r="I14" s="539"/>
      <c r="J14" s="135"/>
      <c r="K14" s="135"/>
    </row>
    <row r="15" spans="6:11" ht="12.75" customHeight="1">
      <c r="F15" s="85"/>
      <c r="G15" s="135"/>
      <c r="H15" s="86" t="s">
        <v>275</v>
      </c>
      <c r="I15" s="135"/>
      <c r="J15" s="135"/>
      <c r="K15" s="135"/>
    </row>
    <row r="16" spans="6:11" ht="12.75" customHeight="1">
      <c r="F16" s="85"/>
      <c r="G16" s="135"/>
      <c r="H16" s="86"/>
      <c r="I16" s="135"/>
      <c r="J16" s="135"/>
      <c r="K16" s="135"/>
    </row>
    <row r="17" spans="1:13" s="116" customFormat="1" ht="12.75" customHeight="1">
      <c r="A17" s="123"/>
      <c r="B17" s="33"/>
      <c r="C17" s="33"/>
      <c r="D17" s="33"/>
      <c r="E17" s="33"/>
      <c r="F17" s="530" t="s">
        <v>41</v>
      </c>
      <c r="G17" s="530"/>
      <c r="H17" s="530"/>
      <c r="I17" s="530"/>
      <c r="J17" s="530"/>
      <c r="K17" s="530"/>
      <c r="L17" s="530"/>
      <c r="M17" s="283"/>
    </row>
    <row r="18" spans="1:13" s="116" customFormat="1" ht="24.75" customHeight="1">
      <c r="A18" s="534" t="s">
        <v>97</v>
      </c>
      <c r="B18" s="540" t="s">
        <v>153</v>
      </c>
      <c r="C18" s="541"/>
      <c r="D18" s="541"/>
      <c r="E18" s="542"/>
      <c r="F18" s="537" t="s">
        <v>276</v>
      </c>
      <c r="G18" s="531" t="s">
        <v>280</v>
      </c>
      <c r="H18" s="532"/>
      <c r="I18" s="533"/>
      <c r="J18" s="531" t="s">
        <v>281</v>
      </c>
      <c r="K18" s="532"/>
      <c r="L18" s="533"/>
      <c r="M18" s="242"/>
    </row>
    <row r="19" spans="1:13" s="116" customFormat="1" ht="40.5">
      <c r="A19" s="535"/>
      <c r="B19" s="543"/>
      <c r="C19" s="544"/>
      <c r="D19" s="544"/>
      <c r="E19" s="545"/>
      <c r="F19" s="538"/>
      <c r="G19" s="345" t="s">
        <v>411</v>
      </c>
      <c r="H19" s="345" t="s">
        <v>412</v>
      </c>
      <c r="I19" s="344" t="s">
        <v>182</v>
      </c>
      <c r="J19" s="345" t="s">
        <v>411</v>
      </c>
      <c r="K19" s="345" t="s">
        <v>42</v>
      </c>
      <c r="L19" s="344" t="s">
        <v>182</v>
      </c>
      <c r="M19" s="242"/>
    </row>
    <row r="20" spans="1:13" s="116" customFormat="1" ht="12.75" customHeight="1">
      <c r="A20" s="353">
        <v>1</v>
      </c>
      <c r="B20" s="516">
        <v>2</v>
      </c>
      <c r="C20" s="517"/>
      <c r="D20" s="517"/>
      <c r="E20" s="518"/>
      <c r="F20" s="354" t="s">
        <v>410</v>
      </c>
      <c r="G20" s="345">
        <v>4</v>
      </c>
      <c r="H20" s="345">
        <v>5</v>
      </c>
      <c r="I20" s="345">
        <v>6</v>
      </c>
      <c r="J20" s="355">
        <v>7</v>
      </c>
      <c r="K20" s="355">
        <v>8</v>
      </c>
      <c r="L20" s="355">
        <v>9</v>
      </c>
      <c r="M20" s="285"/>
    </row>
    <row r="21" spans="1:13" s="34" customFormat="1" ht="24.75" customHeight="1">
      <c r="A21" s="9" t="s">
        <v>98</v>
      </c>
      <c r="B21" s="506" t="s">
        <v>89</v>
      </c>
      <c r="C21" s="507"/>
      <c r="D21" s="508"/>
      <c r="E21" s="509"/>
      <c r="F21" s="194"/>
      <c r="G21" s="309">
        <f>G22+G34+G41</f>
        <v>45982.820000000764</v>
      </c>
      <c r="H21" s="309">
        <f>H22+H34+H41</f>
        <v>0</v>
      </c>
      <c r="I21" s="309">
        <f>I22+I34+I41</f>
        <v>45982.820000000764</v>
      </c>
      <c r="J21" s="309">
        <f>J22+J34+J41</f>
        <v>-10574.00999999931</v>
      </c>
      <c r="K21" s="152"/>
      <c r="L21" s="152">
        <f>SUM(J21)</f>
        <v>-10574.00999999931</v>
      </c>
      <c r="M21" s="242"/>
    </row>
    <row r="22" spans="1:13" s="34" customFormat="1" ht="12.75" customHeight="1">
      <c r="A22" s="10" t="s">
        <v>99</v>
      </c>
      <c r="B22" s="120" t="s">
        <v>188</v>
      </c>
      <c r="C22" s="195"/>
      <c r="D22" s="196"/>
      <c r="E22" s="197"/>
      <c r="F22" s="194"/>
      <c r="G22" s="153">
        <f>G23+G28+G29+G30+G31+G32+G33</f>
        <v>3912787.7600000007</v>
      </c>
      <c r="H22" s="153">
        <f>H23+H28+H29+H30+H31+H32+H33</f>
        <v>0</v>
      </c>
      <c r="I22" s="153">
        <f>I23+I28+I29+I30+I31+I32+I33</f>
        <v>3912787.7600000007</v>
      </c>
      <c r="J22" s="153">
        <f>J23+J28+J29+J30+J31+J32+J33</f>
        <v>3799570.95</v>
      </c>
      <c r="K22" s="153"/>
      <c r="L22" s="322">
        <f>SUM(J22)</f>
        <v>3799570.95</v>
      </c>
      <c r="M22" s="251"/>
    </row>
    <row r="23" spans="1:13" s="34" customFormat="1" ht="15">
      <c r="A23" s="10" t="s">
        <v>156</v>
      </c>
      <c r="B23" s="198"/>
      <c r="C23" s="199" t="s">
        <v>43</v>
      </c>
      <c r="D23" s="200"/>
      <c r="E23" s="201"/>
      <c r="F23" s="176"/>
      <c r="G23" s="153">
        <f>SUM(G24:G27)</f>
        <v>3621737.7600000007</v>
      </c>
      <c r="H23" s="153">
        <f>SUM(H24:H27)</f>
        <v>0</v>
      </c>
      <c r="I23" s="153">
        <f>SUM(I24:I27)</f>
        <v>3621737.7600000007</v>
      </c>
      <c r="J23" s="153">
        <f>SUM(J24:J27)</f>
        <v>3593759.97</v>
      </c>
      <c r="K23" s="153"/>
      <c r="L23" s="322">
        <f>J23</f>
        <v>3593759.97</v>
      </c>
      <c r="M23" s="251"/>
    </row>
    <row r="24" spans="1:13" s="34" customFormat="1" ht="16.5" customHeight="1">
      <c r="A24" s="19" t="s">
        <v>409</v>
      </c>
      <c r="B24" s="177"/>
      <c r="C24" s="178"/>
      <c r="D24" s="20" t="s">
        <v>189</v>
      </c>
      <c r="E24" s="21"/>
      <c r="F24" s="202"/>
      <c r="G24" s="356">
        <v>2865686.37</v>
      </c>
      <c r="H24" s="234"/>
      <c r="I24" s="321">
        <f aca="true" t="shared" si="0" ref="I24:I40">SUM(G24)</f>
        <v>2865686.37</v>
      </c>
      <c r="J24" s="357">
        <v>3113725.7</v>
      </c>
      <c r="K24" s="234"/>
      <c r="L24" s="323">
        <f aca="true" t="shared" si="1" ref="L24:L81">J24</f>
        <v>3113725.7</v>
      </c>
      <c r="M24" s="251"/>
    </row>
    <row r="25" spans="1:13" s="34" customFormat="1" ht="15" customHeight="1">
      <c r="A25" s="19" t="s">
        <v>408</v>
      </c>
      <c r="B25" s="177"/>
      <c r="C25" s="178"/>
      <c r="D25" s="20" t="s">
        <v>138</v>
      </c>
      <c r="E25" s="176"/>
      <c r="F25" s="22"/>
      <c r="G25" s="356">
        <v>685439.2</v>
      </c>
      <c r="H25" s="234"/>
      <c r="I25" s="321">
        <f t="shared" si="0"/>
        <v>685439.2</v>
      </c>
      <c r="J25" s="357">
        <v>451610</v>
      </c>
      <c r="K25" s="234"/>
      <c r="L25" s="323">
        <f t="shared" si="1"/>
        <v>451610</v>
      </c>
      <c r="M25" s="251"/>
    </row>
    <row r="26" spans="1:13" s="34" customFormat="1" ht="27" customHeight="1">
      <c r="A26" s="19" t="s">
        <v>407</v>
      </c>
      <c r="B26" s="177"/>
      <c r="C26" s="178"/>
      <c r="D26" s="510" t="s">
        <v>406</v>
      </c>
      <c r="E26" s="511"/>
      <c r="F26" s="22"/>
      <c r="G26" s="356">
        <v>29564.74</v>
      </c>
      <c r="H26" s="234"/>
      <c r="I26" s="321">
        <f t="shared" si="0"/>
        <v>29564.74</v>
      </c>
      <c r="J26" s="357">
        <v>8950.67</v>
      </c>
      <c r="K26" s="234"/>
      <c r="L26" s="323">
        <f t="shared" si="1"/>
        <v>8950.67</v>
      </c>
      <c r="M26" s="251"/>
    </row>
    <row r="27" spans="1:13" s="34" customFormat="1" ht="12.75" customHeight="1">
      <c r="A27" s="19" t="s">
        <v>404</v>
      </c>
      <c r="B27" s="177"/>
      <c r="C27" s="23" t="s">
        <v>139</v>
      </c>
      <c r="D27" s="203"/>
      <c r="E27" s="204"/>
      <c r="F27" s="15"/>
      <c r="G27" s="356">
        <v>41047.45</v>
      </c>
      <c r="H27" s="234"/>
      <c r="I27" s="321">
        <f t="shared" si="0"/>
        <v>41047.45</v>
      </c>
      <c r="J27" s="357">
        <v>19473.6</v>
      </c>
      <c r="K27" s="234"/>
      <c r="L27" s="323">
        <f t="shared" si="1"/>
        <v>19473.6</v>
      </c>
      <c r="M27" s="251"/>
    </row>
    <row r="28" spans="1:13" s="34" customFormat="1" ht="12.75" customHeight="1">
      <c r="A28" s="19" t="s">
        <v>157</v>
      </c>
      <c r="B28" s="177"/>
      <c r="C28" s="205" t="s">
        <v>44</v>
      </c>
      <c r="D28" s="206"/>
      <c r="E28" s="204"/>
      <c r="F28" s="15"/>
      <c r="G28" s="356"/>
      <c r="H28" s="234"/>
      <c r="I28" s="321">
        <f t="shared" si="0"/>
        <v>0</v>
      </c>
      <c r="J28" s="357"/>
      <c r="K28" s="234"/>
      <c r="L28" s="323">
        <f t="shared" si="1"/>
        <v>0</v>
      </c>
      <c r="M28" s="251"/>
    </row>
    <row r="29" spans="1:13" s="34" customFormat="1" ht="12.75" customHeight="1">
      <c r="A29" s="29" t="s">
        <v>245</v>
      </c>
      <c r="B29" s="207"/>
      <c r="C29" s="208" t="s">
        <v>191</v>
      </c>
      <c r="D29" s="209"/>
      <c r="E29" s="210"/>
      <c r="F29" s="15"/>
      <c r="G29" s="356"/>
      <c r="H29" s="234"/>
      <c r="I29" s="321">
        <f t="shared" si="0"/>
        <v>0</v>
      </c>
      <c r="J29" s="357"/>
      <c r="K29" s="234"/>
      <c r="L29" s="323">
        <f t="shared" si="1"/>
        <v>0</v>
      </c>
      <c r="M29" s="251"/>
    </row>
    <row r="30" spans="1:13" s="34" customFormat="1" ht="12.75" customHeight="1">
      <c r="A30" s="19" t="s">
        <v>160</v>
      </c>
      <c r="B30" s="177"/>
      <c r="C30" s="199" t="s">
        <v>403</v>
      </c>
      <c r="D30" s="199"/>
      <c r="E30" s="21"/>
      <c r="F30" s="412">
        <v>148153.94</v>
      </c>
      <c r="G30" s="356">
        <v>145500</v>
      </c>
      <c r="H30" s="234"/>
      <c r="I30" s="321">
        <f t="shared" si="0"/>
        <v>145500</v>
      </c>
      <c r="J30" s="357">
        <v>105210.98</v>
      </c>
      <c r="K30" s="234"/>
      <c r="L30" s="323">
        <f t="shared" si="1"/>
        <v>105210.98</v>
      </c>
      <c r="M30" s="251"/>
    </row>
    <row r="31" spans="1:13" s="34" customFormat="1" ht="12.75" customHeight="1">
      <c r="A31" s="19" t="s">
        <v>45</v>
      </c>
      <c r="B31" s="177"/>
      <c r="C31" s="199" t="s">
        <v>402</v>
      </c>
      <c r="D31" s="211"/>
      <c r="E31" s="46"/>
      <c r="F31" s="15"/>
      <c r="G31" s="356">
        <v>145500</v>
      </c>
      <c r="H31" s="234"/>
      <c r="I31" s="321">
        <f t="shared" si="0"/>
        <v>145500</v>
      </c>
      <c r="J31" s="357">
        <v>100600</v>
      </c>
      <c r="K31" s="234"/>
      <c r="L31" s="323">
        <f t="shared" si="1"/>
        <v>100600</v>
      </c>
      <c r="M31" s="251"/>
    </row>
    <row r="32" spans="1:13" s="34" customFormat="1" ht="12.75" customHeight="1">
      <c r="A32" s="19" t="s">
        <v>46</v>
      </c>
      <c r="B32" s="177"/>
      <c r="C32" s="199" t="s">
        <v>192</v>
      </c>
      <c r="D32" s="199"/>
      <c r="E32" s="21"/>
      <c r="F32" s="15"/>
      <c r="G32" s="356"/>
      <c r="H32" s="234"/>
      <c r="I32" s="321">
        <f t="shared" si="0"/>
        <v>0</v>
      </c>
      <c r="J32" s="356"/>
      <c r="K32" s="234"/>
      <c r="L32" s="323">
        <f t="shared" si="1"/>
        <v>0</v>
      </c>
      <c r="M32" s="251"/>
    </row>
    <row r="33" spans="1:13" s="34" customFormat="1" ht="12.75" customHeight="1">
      <c r="A33" s="19" t="s">
        <v>47</v>
      </c>
      <c r="B33" s="177"/>
      <c r="C33" s="199" t="s">
        <v>193</v>
      </c>
      <c r="D33" s="199"/>
      <c r="E33" s="21"/>
      <c r="F33" s="15"/>
      <c r="G33" s="356">
        <v>50</v>
      </c>
      <c r="H33" s="234"/>
      <c r="I33" s="321">
        <f t="shared" si="0"/>
        <v>50</v>
      </c>
      <c r="J33" s="356"/>
      <c r="K33" s="234"/>
      <c r="L33" s="323">
        <f t="shared" si="1"/>
        <v>0</v>
      </c>
      <c r="M33" s="251"/>
    </row>
    <row r="34" spans="1:13" s="34" customFormat="1" ht="12.75" customHeight="1">
      <c r="A34" s="10" t="s">
        <v>106</v>
      </c>
      <c r="B34" s="212" t="s">
        <v>236</v>
      </c>
      <c r="C34" s="213"/>
      <c r="D34" s="213"/>
      <c r="E34" s="214"/>
      <c r="F34" s="15"/>
      <c r="G34" s="234">
        <f>SUM(G35:G40)</f>
        <v>-145500</v>
      </c>
      <c r="H34" s="234"/>
      <c r="I34" s="321">
        <f t="shared" si="0"/>
        <v>-145500</v>
      </c>
      <c r="J34" s="234">
        <f>SUM(J35:J40)</f>
        <v>-109300</v>
      </c>
      <c r="K34" s="234"/>
      <c r="L34" s="323">
        <f t="shared" si="1"/>
        <v>-109300</v>
      </c>
      <c r="M34" s="251"/>
    </row>
    <row r="35" spans="1:13" s="34" customFormat="1" ht="12.75" customHeight="1">
      <c r="A35" s="19" t="s">
        <v>107</v>
      </c>
      <c r="B35" s="177"/>
      <c r="C35" s="20" t="s">
        <v>194</v>
      </c>
      <c r="D35" s="20"/>
      <c r="E35" s="176"/>
      <c r="F35" s="22"/>
      <c r="G35" s="356"/>
      <c r="H35" s="234"/>
      <c r="I35" s="234">
        <f t="shared" si="0"/>
        <v>0</v>
      </c>
      <c r="J35" s="356"/>
      <c r="K35" s="234"/>
      <c r="L35" s="323">
        <f t="shared" si="1"/>
        <v>0</v>
      </c>
      <c r="M35" s="251"/>
    </row>
    <row r="36" spans="1:13" s="34" customFormat="1" ht="12.75" customHeight="1">
      <c r="A36" s="19" t="s">
        <v>108</v>
      </c>
      <c r="B36" s="177"/>
      <c r="C36" s="20" t="s">
        <v>195</v>
      </c>
      <c r="D36" s="20"/>
      <c r="E36" s="176"/>
      <c r="F36" s="22"/>
      <c r="G36" s="356">
        <v>-145500</v>
      </c>
      <c r="H36" s="234"/>
      <c r="I36" s="234">
        <f t="shared" si="0"/>
        <v>-145500</v>
      </c>
      <c r="J36" s="356">
        <v>-109300</v>
      </c>
      <c r="K36" s="234"/>
      <c r="L36" s="323">
        <f t="shared" si="1"/>
        <v>-109300</v>
      </c>
      <c r="M36" s="251"/>
    </row>
    <row r="37" spans="1:13" s="34" customFormat="1" ht="24.75" customHeight="1">
      <c r="A37" s="19" t="s">
        <v>401</v>
      </c>
      <c r="B37" s="177"/>
      <c r="C37" s="510" t="s">
        <v>400</v>
      </c>
      <c r="D37" s="513"/>
      <c r="E37" s="511"/>
      <c r="F37" s="22"/>
      <c r="G37" s="356"/>
      <c r="H37" s="234"/>
      <c r="I37" s="234">
        <f t="shared" si="0"/>
        <v>0</v>
      </c>
      <c r="J37" s="356"/>
      <c r="K37" s="234"/>
      <c r="L37" s="323">
        <f t="shared" si="1"/>
        <v>0</v>
      </c>
      <c r="M37" s="251"/>
    </row>
    <row r="38" spans="1:13" s="34" customFormat="1" ht="12.75" customHeight="1">
      <c r="A38" s="19" t="s">
        <v>110</v>
      </c>
      <c r="B38" s="177"/>
      <c r="C38" s="205" t="s">
        <v>399</v>
      </c>
      <c r="D38" s="215"/>
      <c r="E38" s="216"/>
      <c r="F38" s="22"/>
      <c r="G38" s="356"/>
      <c r="H38" s="234"/>
      <c r="I38" s="234">
        <f t="shared" si="0"/>
        <v>0</v>
      </c>
      <c r="J38" s="356"/>
      <c r="K38" s="234"/>
      <c r="L38" s="323">
        <f t="shared" si="1"/>
        <v>0</v>
      </c>
      <c r="M38" s="251"/>
    </row>
    <row r="39" spans="1:13" s="34" customFormat="1" ht="24.75" customHeight="1">
      <c r="A39" s="19" t="s">
        <v>398</v>
      </c>
      <c r="B39" s="177"/>
      <c r="C39" s="510" t="s">
        <v>196</v>
      </c>
      <c r="D39" s="508"/>
      <c r="E39" s="509"/>
      <c r="F39" s="22"/>
      <c r="G39" s="356"/>
      <c r="H39" s="234"/>
      <c r="I39" s="234">
        <f t="shared" si="0"/>
        <v>0</v>
      </c>
      <c r="J39" s="356"/>
      <c r="K39" s="234"/>
      <c r="L39" s="234">
        <f t="shared" si="1"/>
        <v>0</v>
      </c>
      <c r="M39" s="251"/>
    </row>
    <row r="40" spans="1:13" s="34" customFormat="1" ht="12.75" customHeight="1">
      <c r="A40" s="19" t="s">
        <v>397</v>
      </c>
      <c r="B40" s="177"/>
      <c r="C40" s="20" t="s">
        <v>197</v>
      </c>
      <c r="D40" s="20"/>
      <c r="E40" s="176"/>
      <c r="F40" s="22"/>
      <c r="G40" s="356"/>
      <c r="H40" s="234"/>
      <c r="I40" s="234">
        <f t="shared" si="0"/>
        <v>0</v>
      </c>
      <c r="J40" s="234"/>
      <c r="K40" s="234"/>
      <c r="L40" s="234">
        <f t="shared" si="1"/>
        <v>0</v>
      </c>
      <c r="M40" s="251"/>
    </row>
    <row r="41" spans="1:13" s="34" customFormat="1" ht="12.75" customHeight="1">
      <c r="A41" s="10" t="s">
        <v>117</v>
      </c>
      <c r="B41" s="212" t="s">
        <v>237</v>
      </c>
      <c r="C41" s="213"/>
      <c r="D41" s="213"/>
      <c r="E41" s="214"/>
      <c r="F41" s="15"/>
      <c r="G41" s="321">
        <f>SUM(G42:G53)</f>
        <v>-3721304.94</v>
      </c>
      <c r="H41" s="234">
        <f>SUM(H42:H53)</f>
        <v>0</v>
      </c>
      <c r="I41" s="323">
        <f>SUM(I42:I53)</f>
        <v>-3721304.94</v>
      </c>
      <c r="J41" s="234">
        <f>SUM(J42:J53)</f>
        <v>-3700844.9599999995</v>
      </c>
      <c r="K41" s="234"/>
      <c r="L41" s="323">
        <f>J41</f>
        <v>-3700844.9599999995</v>
      </c>
      <c r="M41" s="251"/>
    </row>
    <row r="42" spans="1:13" s="34" customFormat="1" ht="12.75" customHeight="1">
      <c r="A42" s="28" t="s">
        <v>119</v>
      </c>
      <c r="B42" s="207"/>
      <c r="C42" s="205" t="s">
        <v>235</v>
      </c>
      <c r="D42" s="193"/>
      <c r="E42" s="193"/>
      <c r="F42" s="30"/>
      <c r="G42" s="357">
        <v>-2967846.46</v>
      </c>
      <c r="H42" s="234"/>
      <c r="I42" s="323">
        <f aca="true" t="shared" si="2" ref="I42:I53">SUM(G42)</f>
        <v>-2967846.46</v>
      </c>
      <c r="J42" s="357">
        <v>-3096709.96</v>
      </c>
      <c r="K42" s="234"/>
      <c r="L42" s="323">
        <f t="shared" si="1"/>
        <v>-3096709.96</v>
      </c>
      <c r="M42" s="251"/>
    </row>
    <row r="43" spans="1:13" s="34" customFormat="1" ht="12.75" customHeight="1">
      <c r="A43" s="28" t="s">
        <v>120</v>
      </c>
      <c r="B43" s="207"/>
      <c r="C43" s="23" t="s">
        <v>164</v>
      </c>
      <c r="D43" s="215"/>
      <c r="E43" s="215"/>
      <c r="F43" s="30"/>
      <c r="G43" s="357">
        <v>-310486.75</v>
      </c>
      <c r="H43" s="234"/>
      <c r="I43" s="323">
        <f t="shared" si="2"/>
        <v>-310486.75</v>
      </c>
      <c r="J43" s="357">
        <v>-142032.4</v>
      </c>
      <c r="K43" s="234"/>
      <c r="L43" s="323">
        <f t="shared" si="1"/>
        <v>-142032.4</v>
      </c>
      <c r="M43" s="251"/>
    </row>
    <row r="44" spans="1:13" s="34" customFormat="1" ht="12.75" customHeight="1">
      <c r="A44" s="28" t="s">
        <v>121</v>
      </c>
      <c r="B44" s="207"/>
      <c r="C44" s="23" t="s">
        <v>198</v>
      </c>
      <c r="D44" s="215"/>
      <c r="E44" s="215"/>
      <c r="F44" s="30"/>
      <c r="G44" s="357">
        <v>-50</v>
      </c>
      <c r="H44" s="234"/>
      <c r="I44" s="323">
        <f t="shared" si="2"/>
        <v>-50</v>
      </c>
      <c r="J44" s="357"/>
      <c r="K44" s="234"/>
      <c r="L44" s="323">
        <f t="shared" si="1"/>
        <v>0</v>
      </c>
      <c r="M44" s="251"/>
    </row>
    <row r="45" spans="1:13" s="34" customFormat="1" ht="12.75" customHeight="1">
      <c r="A45" s="28" t="s">
        <v>122</v>
      </c>
      <c r="B45" s="207"/>
      <c r="C45" s="23" t="s">
        <v>199</v>
      </c>
      <c r="D45" s="215"/>
      <c r="E45" s="215"/>
      <c r="F45" s="30"/>
      <c r="G45" s="357">
        <v>-1448.97</v>
      </c>
      <c r="H45" s="234"/>
      <c r="I45" s="323">
        <f t="shared" si="2"/>
        <v>-1448.97</v>
      </c>
      <c r="J45" s="357">
        <v>-400</v>
      </c>
      <c r="K45" s="234"/>
      <c r="L45" s="323">
        <f t="shared" si="1"/>
        <v>-400</v>
      </c>
      <c r="M45" s="251"/>
    </row>
    <row r="46" spans="1:13" s="34" customFormat="1" ht="12.75" customHeight="1">
      <c r="A46" s="28" t="s">
        <v>123</v>
      </c>
      <c r="B46" s="207"/>
      <c r="C46" s="23" t="s">
        <v>200</v>
      </c>
      <c r="D46" s="215"/>
      <c r="E46" s="215"/>
      <c r="F46" s="15"/>
      <c r="G46" s="357">
        <v>-16231.94</v>
      </c>
      <c r="H46" s="234"/>
      <c r="I46" s="323">
        <f t="shared" si="2"/>
        <v>-16231.94</v>
      </c>
      <c r="J46" s="357">
        <v>-17969.67</v>
      </c>
      <c r="K46" s="234"/>
      <c r="L46" s="323">
        <f t="shared" si="1"/>
        <v>-17969.67</v>
      </c>
      <c r="M46" s="251"/>
    </row>
    <row r="47" spans="1:13" s="34" customFormat="1" ht="12.75" customHeight="1">
      <c r="A47" s="28" t="s">
        <v>124</v>
      </c>
      <c r="B47" s="207"/>
      <c r="C47" s="205" t="s">
        <v>396</v>
      </c>
      <c r="D47" s="193"/>
      <c r="E47" s="193"/>
      <c r="F47" s="15"/>
      <c r="G47" s="357">
        <v>-17656.57</v>
      </c>
      <c r="H47" s="234"/>
      <c r="I47" s="323">
        <f t="shared" si="2"/>
        <v>-17656.57</v>
      </c>
      <c r="J47" s="357">
        <v>-12767.73</v>
      </c>
      <c r="K47" s="234"/>
      <c r="L47" s="323">
        <f t="shared" si="1"/>
        <v>-12767.73</v>
      </c>
      <c r="M47" s="251"/>
    </row>
    <row r="48" spans="1:13" s="34" customFormat="1" ht="12.75" customHeight="1">
      <c r="A48" s="28" t="s">
        <v>201</v>
      </c>
      <c r="B48" s="207"/>
      <c r="C48" s="217" t="s">
        <v>395</v>
      </c>
      <c r="D48" s="216"/>
      <c r="E48" s="216"/>
      <c r="F48" s="15"/>
      <c r="G48" s="357">
        <v>-319536.41</v>
      </c>
      <c r="H48" s="234"/>
      <c r="I48" s="323">
        <f t="shared" si="2"/>
        <v>-319536.41</v>
      </c>
      <c r="J48" s="357">
        <v>-352536.97</v>
      </c>
      <c r="K48" s="234"/>
      <c r="L48" s="323">
        <f t="shared" si="1"/>
        <v>-352536.97</v>
      </c>
      <c r="M48" s="251"/>
    </row>
    <row r="49" spans="1:13" s="34" customFormat="1" ht="12.75" customHeight="1">
      <c r="A49" s="28" t="s">
        <v>202</v>
      </c>
      <c r="B49" s="207"/>
      <c r="C49" s="217" t="s">
        <v>171</v>
      </c>
      <c r="D49" s="216"/>
      <c r="E49" s="216"/>
      <c r="F49" s="15"/>
      <c r="G49" s="358"/>
      <c r="H49" s="234"/>
      <c r="I49" s="323">
        <f t="shared" si="2"/>
        <v>0</v>
      </c>
      <c r="J49" s="358"/>
      <c r="K49" s="234"/>
      <c r="L49" s="323">
        <f t="shared" si="1"/>
        <v>0</v>
      </c>
      <c r="M49" s="251"/>
    </row>
    <row r="50" spans="1:13" s="34" customFormat="1" ht="12.75" customHeight="1">
      <c r="A50" s="28" t="s">
        <v>203</v>
      </c>
      <c r="B50" s="207"/>
      <c r="C50" s="217" t="s">
        <v>172</v>
      </c>
      <c r="D50" s="216"/>
      <c r="E50" s="216"/>
      <c r="F50" s="15"/>
      <c r="G50" s="357"/>
      <c r="H50" s="234"/>
      <c r="I50" s="323">
        <f t="shared" si="2"/>
        <v>0</v>
      </c>
      <c r="J50" s="357"/>
      <c r="K50" s="234"/>
      <c r="L50" s="323">
        <f t="shared" si="1"/>
        <v>0</v>
      </c>
      <c r="M50" s="251"/>
    </row>
    <row r="51" spans="1:13" s="34" customFormat="1" ht="12.75" customHeight="1">
      <c r="A51" s="28" t="s">
        <v>204</v>
      </c>
      <c r="B51" s="207"/>
      <c r="C51" s="217" t="s">
        <v>238</v>
      </c>
      <c r="D51" s="216"/>
      <c r="E51" s="216"/>
      <c r="F51" s="15"/>
      <c r="G51" s="357">
        <v>-88037.54</v>
      </c>
      <c r="H51" s="234"/>
      <c r="I51" s="323">
        <f t="shared" si="2"/>
        <v>-88037.54</v>
      </c>
      <c r="J51" s="357">
        <v>-78428.23</v>
      </c>
      <c r="K51" s="234"/>
      <c r="L51" s="323">
        <f t="shared" si="1"/>
        <v>-78428.23</v>
      </c>
      <c r="M51" s="251"/>
    </row>
    <row r="52" spans="1:13" s="34" customFormat="1" ht="12.75" customHeight="1">
      <c r="A52" s="28" t="s">
        <v>205</v>
      </c>
      <c r="B52" s="207"/>
      <c r="C52" s="217" t="s">
        <v>394</v>
      </c>
      <c r="D52" s="216"/>
      <c r="E52" s="216"/>
      <c r="F52" s="15"/>
      <c r="G52" s="359"/>
      <c r="H52" s="234"/>
      <c r="I52" s="323">
        <f t="shared" si="2"/>
        <v>0</v>
      </c>
      <c r="J52" s="234"/>
      <c r="K52" s="234"/>
      <c r="L52" s="323">
        <f t="shared" si="1"/>
        <v>0</v>
      </c>
      <c r="M52" s="251"/>
    </row>
    <row r="53" spans="1:13" s="34" customFormat="1" ht="12.75" customHeight="1">
      <c r="A53" s="28" t="s">
        <v>206</v>
      </c>
      <c r="B53" s="207"/>
      <c r="C53" s="217" t="s">
        <v>239</v>
      </c>
      <c r="D53" s="216"/>
      <c r="E53" s="216"/>
      <c r="F53" s="15"/>
      <c r="G53" s="357">
        <v>-10.3</v>
      </c>
      <c r="H53" s="234"/>
      <c r="I53" s="323">
        <f t="shared" si="2"/>
        <v>-10.3</v>
      </c>
      <c r="J53" s="234"/>
      <c r="K53" s="234"/>
      <c r="L53" s="323">
        <f t="shared" si="1"/>
        <v>0</v>
      </c>
      <c r="M53" s="251"/>
    </row>
    <row r="54" spans="1:13" s="34" customFormat="1" ht="24.75" customHeight="1">
      <c r="A54" s="9" t="s">
        <v>125</v>
      </c>
      <c r="B54" s="506" t="s">
        <v>393</v>
      </c>
      <c r="C54" s="507"/>
      <c r="D54" s="508"/>
      <c r="E54" s="509"/>
      <c r="F54" s="22"/>
      <c r="G54" s="236">
        <f>G55-G56+G57-G61+G65+G66+G67+G68</f>
        <v>-15200</v>
      </c>
      <c r="H54" s="236">
        <f>H55-H56+H57-H61+H65+H66+H67+H68</f>
        <v>0</v>
      </c>
      <c r="I54" s="236">
        <f>I55-I56+I57-I61+I65+I66+I67+I68</f>
        <v>-15200</v>
      </c>
      <c r="J54" s="236">
        <f>J55-J56+J57-J61+J65+J66+J67+J68</f>
        <v>-15200</v>
      </c>
      <c r="K54" s="236"/>
      <c r="L54" s="323">
        <f t="shared" si="1"/>
        <v>-15200</v>
      </c>
      <c r="M54" s="242"/>
    </row>
    <row r="55" spans="1:13" s="34" customFormat="1" ht="24.75" customHeight="1">
      <c r="A55" s="10" t="s">
        <v>99</v>
      </c>
      <c r="B55" s="525" t="s">
        <v>392</v>
      </c>
      <c r="C55" s="510"/>
      <c r="D55" s="510"/>
      <c r="E55" s="553"/>
      <c r="F55" s="15"/>
      <c r="G55" s="356">
        <v>-15200</v>
      </c>
      <c r="H55" s="234"/>
      <c r="I55" s="234">
        <f aca="true" t="shared" si="3" ref="I55:I68">SUM(G55)</f>
        <v>-15200</v>
      </c>
      <c r="J55" s="356">
        <v>-15200</v>
      </c>
      <c r="K55" s="234"/>
      <c r="L55" s="234">
        <f t="shared" si="1"/>
        <v>-15200</v>
      </c>
      <c r="M55" s="251"/>
    </row>
    <row r="56" spans="1:13" s="34" customFormat="1" ht="24.75" customHeight="1">
      <c r="A56" s="10" t="s">
        <v>106</v>
      </c>
      <c r="B56" s="514" t="s">
        <v>391</v>
      </c>
      <c r="C56" s="515"/>
      <c r="D56" s="515"/>
      <c r="E56" s="554"/>
      <c r="F56" s="15"/>
      <c r="G56" s="356"/>
      <c r="H56" s="234"/>
      <c r="I56" s="234">
        <f t="shared" si="3"/>
        <v>0</v>
      </c>
      <c r="J56" s="234"/>
      <c r="K56" s="234"/>
      <c r="L56" s="234">
        <f t="shared" si="1"/>
        <v>0</v>
      </c>
      <c r="M56" s="251"/>
    </row>
    <row r="57" spans="1:13" s="34" customFormat="1" ht="12.75" customHeight="1">
      <c r="A57" s="10" t="s">
        <v>117</v>
      </c>
      <c r="B57" s="514" t="s">
        <v>390</v>
      </c>
      <c r="C57" s="515"/>
      <c r="D57" s="508"/>
      <c r="E57" s="509"/>
      <c r="F57" s="15"/>
      <c r="G57" s="234">
        <f>SUM(G58:G60)</f>
        <v>0</v>
      </c>
      <c r="H57" s="234"/>
      <c r="I57" s="234">
        <f t="shared" si="3"/>
        <v>0</v>
      </c>
      <c r="J57" s="234"/>
      <c r="K57" s="234"/>
      <c r="L57" s="234">
        <f t="shared" si="1"/>
        <v>0</v>
      </c>
      <c r="M57" s="251"/>
    </row>
    <row r="58" spans="1:13" s="34" customFormat="1" ht="24.75" customHeight="1">
      <c r="A58" s="28" t="s">
        <v>119</v>
      </c>
      <c r="B58" s="207"/>
      <c r="C58" s="512" t="s">
        <v>222</v>
      </c>
      <c r="D58" s="508"/>
      <c r="E58" s="509"/>
      <c r="F58" s="15"/>
      <c r="G58" s="356"/>
      <c r="H58" s="234"/>
      <c r="I58" s="234">
        <f t="shared" si="3"/>
        <v>0</v>
      </c>
      <c r="J58" s="234"/>
      <c r="K58" s="234"/>
      <c r="L58" s="234">
        <f t="shared" si="1"/>
        <v>0</v>
      </c>
      <c r="M58" s="251"/>
    </row>
    <row r="59" spans="1:13" s="34" customFormat="1" ht="24.75" customHeight="1">
      <c r="A59" s="29" t="s">
        <v>120</v>
      </c>
      <c r="B59" s="207"/>
      <c r="C59" s="512" t="s">
        <v>389</v>
      </c>
      <c r="D59" s="513"/>
      <c r="E59" s="511"/>
      <c r="F59" s="218"/>
      <c r="G59" s="360"/>
      <c r="H59" s="361"/>
      <c r="I59" s="234">
        <f t="shared" si="3"/>
        <v>0</v>
      </c>
      <c r="J59" s="361"/>
      <c r="K59" s="361"/>
      <c r="L59" s="234">
        <f t="shared" si="1"/>
        <v>0</v>
      </c>
      <c r="M59" s="251"/>
    </row>
    <row r="60" spans="1:13" s="34" customFormat="1" ht="12.75" customHeight="1">
      <c r="A60" s="28" t="s">
        <v>121</v>
      </c>
      <c r="B60" s="207"/>
      <c r="C60" s="205" t="s">
        <v>388</v>
      </c>
      <c r="D60" s="23"/>
      <c r="E60" s="23"/>
      <c r="F60" s="30"/>
      <c r="G60" s="356"/>
      <c r="H60" s="234"/>
      <c r="I60" s="234">
        <f t="shared" si="3"/>
        <v>0</v>
      </c>
      <c r="J60" s="234"/>
      <c r="K60" s="234"/>
      <c r="L60" s="234">
        <f t="shared" si="1"/>
        <v>0</v>
      </c>
      <c r="M60" s="251"/>
    </row>
    <row r="61" spans="1:13" s="34" customFormat="1" ht="12.75" customHeight="1">
      <c r="A61" s="10" t="s">
        <v>133</v>
      </c>
      <c r="B61" s="212" t="s">
        <v>207</v>
      </c>
      <c r="C61" s="213"/>
      <c r="D61" s="213"/>
      <c r="E61" s="214"/>
      <c r="F61" s="30"/>
      <c r="G61" s="234">
        <f>SUM(G62:G64)</f>
        <v>0</v>
      </c>
      <c r="H61" s="234"/>
      <c r="I61" s="234">
        <f t="shared" si="3"/>
        <v>0</v>
      </c>
      <c r="J61" s="234"/>
      <c r="K61" s="234"/>
      <c r="L61" s="234">
        <f t="shared" si="1"/>
        <v>0</v>
      </c>
      <c r="M61" s="251"/>
    </row>
    <row r="62" spans="1:13" s="34" customFormat="1" ht="24.75" customHeight="1">
      <c r="A62" s="19" t="s">
        <v>208</v>
      </c>
      <c r="B62" s="177"/>
      <c r="C62" s="512" t="s">
        <v>222</v>
      </c>
      <c r="D62" s="508"/>
      <c r="E62" s="509"/>
      <c r="F62" s="184"/>
      <c r="G62" s="356"/>
      <c r="H62" s="234"/>
      <c r="I62" s="234">
        <f t="shared" si="3"/>
        <v>0</v>
      </c>
      <c r="J62" s="234"/>
      <c r="K62" s="234"/>
      <c r="L62" s="234">
        <f t="shared" si="1"/>
        <v>0</v>
      </c>
      <c r="M62" s="251"/>
    </row>
    <row r="63" spans="1:13" s="34" customFormat="1" ht="24.75" customHeight="1">
      <c r="A63" s="19" t="s">
        <v>209</v>
      </c>
      <c r="B63" s="177"/>
      <c r="C63" s="512" t="s">
        <v>389</v>
      </c>
      <c r="D63" s="513"/>
      <c r="E63" s="511"/>
      <c r="F63" s="184"/>
      <c r="G63" s="356"/>
      <c r="H63" s="234"/>
      <c r="I63" s="234">
        <f t="shared" si="3"/>
        <v>0</v>
      </c>
      <c r="J63" s="234"/>
      <c r="K63" s="234"/>
      <c r="L63" s="234">
        <f t="shared" si="1"/>
        <v>0</v>
      </c>
      <c r="M63" s="251"/>
    </row>
    <row r="64" spans="1:13" s="34" customFormat="1" ht="12.75" customHeight="1">
      <c r="A64" s="19" t="s">
        <v>210</v>
      </c>
      <c r="B64" s="177"/>
      <c r="C64" s="512" t="s">
        <v>388</v>
      </c>
      <c r="D64" s="513"/>
      <c r="E64" s="511"/>
      <c r="F64" s="184"/>
      <c r="G64" s="356"/>
      <c r="H64" s="234"/>
      <c r="I64" s="234">
        <f t="shared" si="3"/>
        <v>0</v>
      </c>
      <c r="J64" s="234"/>
      <c r="K64" s="234"/>
      <c r="L64" s="234">
        <f t="shared" si="1"/>
        <v>0</v>
      </c>
      <c r="M64" s="251"/>
    </row>
    <row r="65" spans="1:13" s="34" customFormat="1" ht="24.75" customHeight="1">
      <c r="A65" s="10" t="s">
        <v>135</v>
      </c>
      <c r="B65" s="525" t="s">
        <v>387</v>
      </c>
      <c r="C65" s="510"/>
      <c r="D65" s="508"/>
      <c r="E65" s="509"/>
      <c r="F65" s="15"/>
      <c r="G65" s="356"/>
      <c r="H65" s="234"/>
      <c r="I65" s="234">
        <f t="shared" si="3"/>
        <v>0</v>
      </c>
      <c r="J65" s="234"/>
      <c r="K65" s="234"/>
      <c r="L65" s="234">
        <f t="shared" si="1"/>
        <v>0</v>
      </c>
      <c r="M65" s="251"/>
    </row>
    <row r="66" spans="1:13" s="34" customFormat="1" ht="24.75" customHeight="1">
      <c r="A66" s="10" t="s">
        <v>166</v>
      </c>
      <c r="B66" s="514" t="s">
        <v>386</v>
      </c>
      <c r="C66" s="515"/>
      <c r="D66" s="513"/>
      <c r="E66" s="511"/>
      <c r="F66" s="30"/>
      <c r="G66" s="356"/>
      <c r="H66" s="234"/>
      <c r="I66" s="234">
        <f t="shared" si="3"/>
        <v>0</v>
      </c>
      <c r="J66" s="234"/>
      <c r="K66" s="234"/>
      <c r="L66" s="234">
        <f t="shared" si="1"/>
        <v>0</v>
      </c>
      <c r="M66" s="251"/>
    </row>
    <row r="67" spans="1:13" s="34" customFormat="1" ht="24.75" customHeight="1">
      <c r="A67" s="10" t="s">
        <v>168</v>
      </c>
      <c r="B67" s="514" t="s">
        <v>385</v>
      </c>
      <c r="C67" s="515"/>
      <c r="D67" s="508"/>
      <c r="E67" s="509"/>
      <c r="F67" s="30"/>
      <c r="G67" s="356"/>
      <c r="H67" s="234"/>
      <c r="I67" s="234">
        <f t="shared" si="3"/>
        <v>0</v>
      </c>
      <c r="J67" s="234"/>
      <c r="K67" s="234"/>
      <c r="L67" s="234">
        <f t="shared" si="1"/>
        <v>0</v>
      </c>
      <c r="M67" s="251"/>
    </row>
    <row r="68" spans="1:13" s="34" customFormat="1" ht="24.75" customHeight="1">
      <c r="A68" s="27" t="s">
        <v>170</v>
      </c>
      <c r="B68" s="550" t="s">
        <v>384</v>
      </c>
      <c r="C68" s="512"/>
      <c r="D68" s="551"/>
      <c r="E68" s="552"/>
      <c r="F68" s="30"/>
      <c r="G68" s="356"/>
      <c r="H68" s="234"/>
      <c r="I68" s="234">
        <f t="shared" si="3"/>
        <v>0</v>
      </c>
      <c r="J68" s="234"/>
      <c r="K68" s="234"/>
      <c r="L68" s="234">
        <f t="shared" si="1"/>
        <v>0</v>
      </c>
      <c r="M68" s="251"/>
    </row>
    <row r="69" spans="1:13" s="34" customFormat="1" ht="24.75" customHeight="1">
      <c r="A69" s="9" t="s">
        <v>126</v>
      </c>
      <c r="B69" s="519" t="s">
        <v>383</v>
      </c>
      <c r="C69" s="523"/>
      <c r="D69" s="521"/>
      <c r="E69" s="522"/>
      <c r="F69" s="362"/>
      <c r="G69" s="236">
        <f>G70-G71-G72+G73-G78+G79+G80</f>
        <v>15200</v>
      </c>
      <c r="H69" s="236">
        <f>H70-H71-H72+H73-H78+H79+H80</f>
        <v>0</v>
      </c>
      <c r="I69" s="236">
        <f>I70-I71-I72+I73-I78+I79+I80</f>
        <v>15200</v>
      </c>
      <c r="J69" s="236">
        <f>J70-J71-J72+J73-J78+J79+J80</f>
        <v>54000</v>
      </c>
      <c r="K69" s="236">
        <f>K70-K71-K72+K73-K78+K79+K80</f>
        <v>0</v>
      </c>
      <c r="L69" s="234">
        <f t="shared" si="1"/>
        <v>54000</v>
      </c>
      <c r="M69" s="242"/>
    </row>
    <row r="70" spans="1:13" s="34" customFormat="1" ht="12.75" customHeight="1">
      <c r="A70" s="10" t="s">
        <v>99</v>
      </c>
      <c r="B70" s="363" t="s">
        <v>382</v>
      </c>
      <c r="C70" s="364"/>
      <c r="D70" s="364"/>
      <c r="E70" s="362"/>
      <c r="F70" s="362"/>
      <c r="G70" s="356"/>
      <c r="H70" s="234"/>
      <c r="I70" s="234">
        <f>SUM(G70)</f>
        <v>0</v>
      </c>
      <c r="J70" s="234"/>
      <c r="K70" s="234"/>
      <c r="L70" s="234">
        <f t="shared" si="1"/>
        <v>0</v>
      </c>
      <c r="M70" s="251"/>
    </row>
    <row r="71" spans="1:13" s="34" customFormat="1" ht="12.75" customHeight="1">
      <c r="A71" s="10" t="s">
        <v>106</v>
      </c>
      <c r="B71" s="365" t="s">
        <v>463</v>
      </c>
      <c r="C71" s="366"/>
      <c r="D71" s="367"/>
      <c r="E71" s="368"/>
      <c r="F71" s="362"/>
      <c r="G71" s="356"/>
      <c r="H71" s="234"/>
      <c r="I71" s="234">
        <f>SUM(G71)</f>
        <v>0</v>
      </c>
      <c r="J71" s="234"/>
      <c r="K71" s="234"/>
      <c r="L71" s="234">
        <f t="shared" si="1"/>
        <v>0</v>
      </c>
      <c r="M71" s="251"/>
    </row>
    <row r="72" spans="1:13" s="34" customFormat="1" ht="24.75" customHeight="1">
      <c r="A72" s="10" t="s">
        <v>117</v>
      </c>
      <c r="B72" s="524" t="s">
        <v>92</v>
      </c>
      <c r="C72" s="503"/>
      <c r="D72" s="521"/>
      <c r="E72" s="522"/>
      <c r="F72" s="362"/>
      <c r="G72" s="356"/>
      <c r="H72" s="234"/>
      <c r="I72" s="234">
        <f>SUM(G72)</f>
        <v>0</v>
      </c>
      <c r="J72" s="234"/>
      <c r="K72" s="234"/>
      <c r="L72" s="234">
        <f t="shared" si="1"/>
        <v>0</v>
      </c>
      <c r="M72" s="251"/>
    </row>
    <row r="73" spans="1:13" s="34" customFormat="1" ht="30" customHeight="1">
      <c r="A73" s="10" t="s">
        <v>312</v>
      </c>
      <c r="B73" s="524" t="s">
        <v>464</v>
      </c>
      <c r="C73" s="526"/>
      <c r="D73" s="527"/>
      <c r="E73" s="504"/>
      <c r="F73" s="362"/>
      <c r="G73" s="234">
        <f>SUM(G74:G77)</f>
        <v>15200</v>
      </c>
      <c r="H73" s="234">
        <f>SUM(H74:H77)</f>
        <v>0</v>
      </c>
      <c r="I73" s="234">
        <f>SUM(I74:I77)</f>
        <v>15200</v>
      </c>
      <c r="J73" s="234">
        <f>SUM(J74:J77)</f>
        <v>54000</v>
      </c>
      <c r="K73" s="234">
        <f>SUM(K74:K77)</f>
        <v>0</v>
      </c>
      <c r="L73" s="234">
        <f>SUM(J73)</f>
        <v>54000</v>
      </c>
      <c r="M73" s="251"/>
    </row>
    <row r="74" spans="1:13" s="34" customFormat="1" ht="12.75">
      <c r="A74" s="19" t="s">
        <v>208</v>
      </c>
      <c r="B74" s="370"/>
      <c r="C74" s="371"/>
      <c r="D74" s="372" t="s">
        <v>189</v>
      </c>
      <c r="E74" s="369"/>
      <c r="F74" s="373"/>
      <c r="G74" s="356">
        <v>15200</v>
      </c>
      <c r="H74" s="234"/>
      <c r="I74" s="234">
        <f aca="true" t="shared" si="4" ref="I74:I81">SUM(G74)</f>
        <v>15200</v>
      </c>
      <c r="J74" s="234">
        <v>54000</v>
      </c>
      <c r="K74" s="234"/>
      <c r="L74" s="234">
        <f t="shared" si="1"/>
        <v>54000</v>
      </c>
      <c r="M74" s="251"/>
    </row>
    <row r="75" spans="1:13" s="34" customFormat="1" ht="12.75" customHeight="1">
      <c r="A75" s="19" t="s">
        <v>209</v>
      </c>
      <c r="B75" s="364"/>
      <c r="C75" s="376"/>
      <c r="D75" s="372" t="s">
        <v>138</v>
      </c>
      <c r="E75" s="369"/>
      <c r="F75" s="362"/>
      <c r="G75" s="356"/>
      <c r="H75" s="234"/>
      <c r="I75" s="234">
        <f t="shared" si="4"/>
        <v>0</v>
      </c>
      <c r="J75" s="234"/>
      <c r="K75" s="234"/>
      <c r="L75" s="234">
        <f t="shared" si="1"/>
        <v>0</v>
      </c>
      <c r="M75" s="251"/>
    </row>
    <row r="76" spans="1:13" s="34" customFormat="1" ht="24.75" customHeight="1">
      <c r="A76" s="19" t="s">
        <v>210</v>
      </c>
      <c r="B76" s="364"/>
      <c r="C76" s="377"/>
      <c r="D76" s="503" t="s">
        <v>465</v>
      </c>
      <c r="E76" s="504"/>
      <c r="F76" s="378"/>
      <c r="G76" s="356"/>
      <c r="H76" s="234"/>
      <c r="I76" s="234">
        <f t="shared" si="4"/>
        <v>0</v>
      </c>
      <c r="J76" s="234"/>
      <c r="K76" s="234"/>
      <c r="L76" s="234">
        <f t="shared" si="1"/>
        <v>0</v>
      </c>
      <c r="M76" s="251"/>
    </row>
    <row r="77" spans="1:13" s="34" customFormat="1" ht="12.75" customHeight="1">
      <c r="A77" s="19" t="s">
        <v>93</v>
      </c>
      <c r="B77" s="364"/>
      <c r="C77" s="377"/>
      <c r="D77" s="372" t="s">
        <v>139</v>
      </c>
      <c r="E77" s="379"/>
      <c r="F77" s="362"/>
      <c r="G77" s="356"/>
      <c r="H77" s="234"/>
      <c r="I77" s="234">
        <f t="shared" si="4"/>
        <v>0</v>
      </c>
      <c r="J77" s="234"/>
      <c r="K77" s="234"/>
      <c r="L77" s="234">
        <f t="shared" si="1"/>
        <v>0</v>
      </c>
      <c r="M77" s="251"/>
    </row>
    <row r="78" spans="1:13" s="34" customFormat="1" ht="27.75" customHeight="1">
      <c r="A78" s="19" t="s">
        <v>135</v>
      </c>
      <c r="B78" s="559" t="s">
        <v>381</v>
      </c>
      <c r="C78" s="560"/>
      <c r="D78" s="527"/>
      <c r="E78" s="504"/>
      <c r="F78" s="373"/>
      <c r="G78" s="356"/>
      <c r="H78" s="234"/>
      <c r="I78" s="234">
        <f t="shared" si="4"/>
        <v>0</v>
      </c>
      <c r="J78" s="234"/>
      <c r="K78" s="234"/>
      <c r="L78" s="234">
        <f t="shared" si="1"/>
        <v>0</v>
      </c>
      <c r="M78" s="251"/>
    </row>
    <row r="79" spans="1:13" s="34" customFormat="1" ht="12.75">
      <c r="A79" s="19" t="s">
        <v>166</v>
      </c>
      <c r="B79" s="380" t="s">
        <v>94</v>
      </c>
      <c r="C79" s="381"/>
      <c r="D79" s="382"/>
      <c r="E79" s="383"/>
      <c r="F79" s="373"/>
      <c r="G79" s="356"/>
      <c r="H79" s="234"/>
      <c r="I79" s="234">
        <f t="shared" si="4"/>
        <v>0</v>
      </c>
      <c r="J79" s="234"/>
      <c r="K79" s="234"/>
      <c r="L79" s="234">
        <f t="shared" si="1"/>
        <v>0</v>
      </c>
      <c r="M79" s="251"/>
    </row>
    <row r="80" spans="1:13" s="34" customFormat="1" ht="12.75">
      <c r="A80" s="19" t="s">
        <v>168</v>
      </c>
      <c r="B80" s="380" t="s">
        <v>240</v>
      </c>
      <c r="C80" s="381"/>
      <c r="D80" s="384"/>
      <c r="E80" s="375"/>
      <c r="F80" s="373"/>
      <c r="G80" s="356"/>
      <c r="H80" s="234"/>
      <c r="I80" s="234">
        <f t="shared" si="4"/>
        <v>0</v>
      </c>
      <c r="J80" s="234"/>
      <c r="K80" s="234"/>
      <c r="L80" s="234">
        <f t="shared" si="1"/>
        <v>0</v>
      </c>
      <c r="M80" s="251"/>
    </row>
    <row r="81" spans="1:13" s="34" customFormat="1" ht="39" customHeight="1">
      <c r="A81" s="9" t="s">
        <v>136</v>
      </c>
      <c r="B81" s="556" t="s">
        <v>380</v>
      </c>
      <c r="C81" s="557"/>
      <c r="D81" s="557"/>
      <c r="E81" s="558"/>
      <c r="F81" s="378"/>
      <c r="G81" s="356"/>
      <c r="H81" s="234"/>
      <c r="I81" s="234">
        <f t="shared" si="4"/>
        <v>0</v>
      </c>
      <c r="J81" s="234"/>
      <c r="K81" s="234"/>
      <c r="L81" s="234">
        <f t="shared" si="1"/>
        <v>0</v>
      </c>
      <c r="M81" s="251"/>
    </row>
    <row r="82" spans="1:13" s="34" customFormat="1" ht="24.75" customHeight="1">
      <c r="A82" s="9"/>
      <c r="B82" s="519" t="s">
        <v>379</v>
      </c>
      <c r="C82" s="520"/>
      <c r="D82" s="521"/>
      <c r="E82" s="522"/>
      <c r="F82" s="378"/>
      <c r="G82" s="318">
        <f>G21+G54+G69</f>
        <v>45982.820000000764</v>
      </c>
      <c r="H82" s="318">
        <f>H21+H54</f>
        <v>0</v>
      </c>
      <c r="I82" s="318">
        <f>I21+I54</f>
        <v>30782.820000000764</v>
      </c>
      <c r="J82" s="318">
        <f>J21</f>
        <v>-10574.00999999931</v>
      </c>
      <c r="K82" s="318">
        <f>K21</f>
        <v>0</v>
      </c>
      <c r="L82" s="318">
        <f>L21</f>
        <v>-10574.00999999931</v>
      </c>
      <c r="M82" s="242"/>
    </row>
    <row r="83" spans="1:16" s="34" customFormat="1" ht="24.75" customHeight="1">
      <c r="A83" s="39"/>
      <c r="B83" s="519" t="s">
        <v>95</v>
      </c>
      <c r="C83" s="523"/>
      <c r="D83" s="521"/>
      <c r="E83" s="522"/>
      <c r="F83" s="362"/>
      <c r="G83" s="352">
        <v>10426.61</v>
      </c>
      <c r="H83" s="236"/>
      <c r="I83" s="236">
        <f>SUM(G83)</f>
        <v>10426.61</v>
      </c>
      <c r="J83" s="385">
        <v>18949.84</v>
      </c>
      <c r="K83" s="236">
        <v>0</v>
      </c>
      <c r="L83" s="236">
        <v>18949.84</v>
      </c>
      <c r="M83" s="242"/>
      <c r="N83" s="500"/>
      <c r="O83" s="500"/>
      <c r="P83" s="500"/>
    </row>
    <row r="84" spans="1:16" s="34" customFormat="1" ht="24.75" customHeight="1">
      <c r="A84" s="219"/>
      <c r="B84" s="561" t="s">
        <v>96</v>
      </c>
      <c r="C84" s="562"/>
      <c r="D84" s="563"/>
      <c r="E84" s="564"/>
      <c r="F84" s="362"/>
      <c r="G84" s="318">
        <f aca="true" t="shared" si="5" ref="G84:L84">SUM(G82:G83)</f>
        <v>56409.430000000764</v>
      </c>
      <c r="H84" s="236">
        <f t="shared" si="5"/>
        <v>0</v>
      </c>
      <c r="I84" s="236">
        <f t="shared" si="5"/>
        <v>41209.430000000764</v>
      </c>
      <c r="J84" s="236">
        <f t="shared" si="5"/>
        <v>8375.83000000069</v>
      </c>
      <c r="K84" s="236">
        <f t="shared" si="5"/>
        <v>0</v>
      </c>
      <c r="L84" s="236">
        <f t="shared" si="5"/>
        <v>8375.83000000069</v>
      </c>
      <c r="M84" s="242"/>
      <c r="N84" s="500"/>
      <c r="O84" s="500"/>
      <c r="P84" s="500"/>
    </row>
    <row r="85" spans="1:13" s="34" customFormat="1" ht="32.25" customHeight="1">
      <c r="A85" s="173"/>
      <c r="B85" s="174"/>
      <c r="C85" s="174"/>
      <c r="D85" s="174"/>
      <c r="E85" s="174"/>
      <c r="F85" s="174"/>
      <c r="G85" s="175">
        <v>56409.43</v>
      </c>
      <c r="H85" s="175"/>
      <c r="I85" s="289"/>
      <c r="J85" s="175"/>
      <c r="K85" s="175"/>
      <c r="M85" s="286"/>
    </row>
    <row r="86" spans="1:13" s="34" customFormat="1" ht="22.5" customHeight="1">
      <c r="A86" s="328" t="s">
        <v>83</v>
      </c>
      <c r="B86" s="220"/>
      <c r="C86" s="220"/>
      <c r="D86" s="220"/>
      <c r="E86" s="220"/>
      <c r="F86" s="220"/>
      <c r="G86" s="220"/>
      <c r="H86" s="220"/>
      <c r="I86" s="502" t="s">
        <v>6</v>
      </c>
      <c r="J86" s="502"/>
      <c r="K86" s="502"/>
      <c r="M86" s="286"/>
    </row>
    <row r="87" spans="1:13" s="34" customFormat="1" ht="18.75" customHeight="1">
      <c r="A87" s="505" t="s">
        <v>353</v>
      </c>
      <c r="B87" s="505"/>
      <c r="C87" s="505"/>
      <c r="D87" s="505"/>
      <c r="E87" s="505"/>
      <c r="F87" s="505"/>
      <c r="G87" s="505"/>
      <c r="H87" s="501" t="s">
        <v>378</v>
      </c>
      <c r="I87" s="501"/>
      <c r="J87" s="501" t="s">
        <v>327</v>
      </c>
      <c r="K87" s="501"/>
      <c r="M87" s="286"/>
    </row>
    <row r="88" spans="1:13" s="34" customFormat="1" ht="14.25" customHeight="1">
      <c r="A88" s="328" t="s">
        <v>453</v>
      </c>
      <c r="B88" s="220"/>
      <c r="C88" s="220"/>
      <c r="D88" s="220"/>
      <c r="E88" s="220"/>
      <c r="F88" s="220"/>
      <c r="G88" s="220"/>
      <c r="H88" s="220"/>
      <c r="I88" s="502" t="s">
        <v>231</v>
      </c>
      <c r="J88" s="502"/>
      <c r="K88" s="502"/>
      <c r="M88" s="286"/>
    </row>
    <row r="89" spans="1:13" s="34" customFormat="1" ht="18.75" customHeight="1">
      <c r="A89" s="555" t="s">
        <v>455</v>
      </c>
      <c r="B89" s="555"/>
      <c r="C89" s="555"/>
      <c r="D89" s="555"/>
      <c r="E89" s="555"/>
      <c r="F89" s="555"/>
      <c r="G89" s="555"/>
      <c r="H89" s="501" t="s">
        <v>378</v>
      </c>
      <c r="I89" s="501"/>
      <c r="J89" s="501" t="s">
        <v>327</v>
      </c>
      <c r="K89" s="501"/>
      <c r="M89" s="286"/>
    </row>
    <row r="90" spans="6:13" s="85" customFormat="1" ht="12.75">
      <c r="F90" s="84"/>
      <c r="L90" s="145"/>
      <c r="M90" s="287"/>
    </row>
    <row r="91" spans="6:13" s="85" customFormat="1" ht="12.75">
      <c r="F91" s="84"/>
      <c r="L91" s="145"/>
      <c r="M91" s="287"/>
    </row>
    <row r="92" spans="6:13" s="85" customFormat="1" ht="12.75">
      <c r="F92" s="84"/>
      <c r="L92" s="145"/>
      <c r="M92" s="287"/>
    </row>
    <row r="93" spans="6:13" s="85" customFormat="1" ht="12.75">
      <c r="F93" s="84"/>
      <c r="L93" s="145"/>
      <c r="M93" s="287"/>
    </row>
    <row r="94" spans="6:13" s="85" customFormat="1" ht="12.75">
      <c r="F94" s="84"/>
      <c r="L94" s="145"/>
      <c r="M94" s="287"/>
    </row>
    <row r="95" spans="6:13" s="85" customFormat="1" ht="12.75">
      <c r="F95" s="84"/>
      <c r="L95" s="145"/>
      <c r="M95" s="287"/>
    </row>
    <row r="96" spans="6:13" s="85" customFormat="1" ht="12.75">
      <c r="F96" s="84"/>
      <c r="L96" s="145"/>
      <c r="M96" s="287"/>
    </row>
    <row r="97" spans="6:13" s="85" customFormat="1" ht="12.75">
      <c r="F97" s="84"/>
      <c r="L97" s="145"/>
      <c r="M97" s="287"/>
    </row>
    <row r="98" spans="6:13" s="85" customFormat="1" ht="12.75">
      <c r="F98" s="84"/>
      <c r="L98" s="145"/>
      <c r="M98" s="287"/>
    </row>
    <row r="99" spans="6:13" s="85" customFormat="1" ht="12.75">
      <c r="F99" s="84"/>
      <c r="L99" s="145"/>
      <c r="M99" s="287"/>
    </row>
    <row r="100" spans="6:13" s="85" customFormat="1" ht="12.75">
      <c r="F100" s="84"/>
      <c r="L100" s="145"/>
      <c r="M100" s="287"/>
    </row>
    <row r="101" spans="6:13" s="85" customFormat="1" ht="12.75">
      <c r="F101" s="84"/>
      <c r="L101" s="145"/>
      <c r="M101" s="287"/>
    </row>
    <row r="102" spans="6:13" s="85" customFormat="1" ht="12.75">
      <c r="F102" s="84"/>
      <c r="L102" s="145"/>
      <c r="M102" s="287"/>
    </row>
    <row r="103" spans="6:13" s="85" customFormat="1" ht="12.75">
      <c r="F103" s="84"/>
      <c r="L103" s="145"/>
      <c r="M103" s="287"/>
    </row>
    <row r="104" spans="6:13" s="85" customFormat="1" ht="12.75">
      <c r="F104" s="84"/>
      <c r="L104" s="145"/>
      <c r="M104" s="287"/>
    </row>
    <row r="105" spans="6:13" s="85" customFormat="1" ht="12.75">
      <c r="F105" s="84"/>
      <c r="L105" s="145"/>
      <c r="M105" s="287"/>
    </row>
    <row r="106" spans="6:13" s="85" customFormat="1" ht="12.75">
      <c r="F106" s="84"/>
      <c r="L106" s="145"/>
      <c r="M106" s="287"/>
    </row>
    <row r="107" spans="6:13" s="85" customFormat="1" ht="12.75">
      <c r="F107" s="84"/>
      <c r="L107" s="145"/>
      <c r="M107" s="287"/>
    </row>
    <row r="108" spans="6:13" s="85" customFormat="1" ht="12.75">
      <c r="F108" s="84"/>
      <c r="L108" s="145"/>
      <c r="M108" s="287"/>
    </row>
    <row r="109" spans="6:13" s="85" customFormat="1" ht="12.75">
      <c r="F109" s="84"/>
      <c r="L109" s="145"/>
      <c r="M109" s="287"/>
    </row>
    <row r="110" spans="6:13" s="85" customFormat="1" ht="12.75">
      <c r="F110" s="84"/>
      <c r="L110" s="145"/>
      <c r="M110" s="287"/>
    </row>
    <row r="111" spans="6:13" s="85" customFormat="1" ht="12.75">
      <c r="F111" s="84"/>
      <c r="L111" s="145"/>
      <c r="M111" s="287"/>
    </row>
  </sheetData>
  <sheetProtection/>
  <mergeCells count="52">
    <mergeCell ref="I88:K88"/>
    <mergeCell ref="A89:G89"/>
    <mergeCell ref="H89:I89"/>
    <mergeCell ref="J89:K89"/>
    <mergeCell ref="B81:E81"/>
    <mergeCell ref="C63:E63"/>
    <mergeCell ref="B78:E78"/>
    <mergeCell ref="B84:E84"/>
    <mergeCell ref="A4:L5"/>
    <mergeCell ref="E7:K7"/>
    <mergeCell ref="E8:K8"/>
    <mergeCell ref="E9:K9"/>
    <mergeCell ref="E6:H6"/>
    <mergeCell ref="B68:E68"/>
    <mergeCell ref="B55:E55"/>
    <mergeCell ref="C37:E37"/>
    <mergeCell ref="C59:E59"/>
    <mergeCell ref="B56:E56"/>
    <mergeCell ref="A11:F11"/>
    <mergeCell ref="F17:L17"/>
    <mergeCell ref="G18:I18"/>
    <mergeCell ref="J18:L18"/>
    <mergeCell ref="A18:A19"/>
    <mergeCell ref="G12:I12"/>
    <mergeCell ref="G13:I13"/>
    <mergeCell ref="F18:F19"/>
    <mergeCell ref="G14:I14"/>
    <mergeCell ref="B18:E19"/>
    <mergeCell ref="B20:E20"/>
    <mergeCell ref="B82:E82"/>
    <mergeCell ref="B83:E83"/>
    <mergeCell ref="C58:E58"/>
    <mergeCell ref="B69:E69"/>
    <mergeCell ref="B66:E66"/>
    <mergeCell ref="B67:E67"/>
    <mergeCell ref="B72:E72"/>
    <mergeCell ref="B65:E65"/>
    <mergeCell ref="B73:E73"/>
    <mergeCell ref="B21:E21"/>
    <mergeCell ref="D26:E26"/>
    <mergeCell ref="C64:E64"/>
    <mergeCell ref="C62:E62"/>
    <mergeCell ref="B57:E57"/>
    <mergeCell ref="H87:I87"/>
    <mergeCell ref="C39:E39"/>
    <mergeCell ref="B54:E54"/>
    <mergeCell ref="N83:P83"/>
    <mergeCell ref="N84:P84"/>
    <mergeCell ref="J87:K87"/>
    <mergeCell ref="I86:K86"/>
    <mergeCell ref="D76:E76"/>
    <mergeCell ref="A87:G8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zoomScalePageLayoutView="0" workbookViewId="0" topLeftCell="A5">
      <selection activeCell="E26" sqref="E26"/>
    </sheetView>
  </sheetViews>
  <sheetFormatPr defaultColWidth="9.140625" defaultRowHeight="12.75"/>
  <cols>
    <col min="1" max="1" width="6.28125" style="90" customWidth="1"/>
    <col min="2" max="2" width="30.421875" style="90" customWidth="1"/>
    <col min="3" max="3" width="13.421875" style="90" customWidth="1"/>
    <col min="4" max="4" width="10.421875" style="90" customWidth="1"/>
    <col min="5" max="5" width="15.28125" style="90" customWidth="1"/>
    <col min="6" max="6" width="15.421875" style="90" customWidth="1"/>
    <col min="7" max="7" width="9.140625" style="90" customWidth="1"/>
    <col min="8" max="8" width="12.140625" style="90" bestFit="1" customWidth="1"/>
    <col min="9" max="9" width="10.57421875" style="90" customWidth="1"/>
    <col min="10" max="10" width="10.00390625" style="90" customWidth="1"/>
    <col min="11" max="16384" width="9.140625" style="90" customWidth="1"/>
  </cols>
  <sheetData>
    <row r="1" spans="1:10" ht="12.75">
      <c r="A1" s="103"/>
      <c r="B1" s="103"/>
      <c r="C1" s="103"/>
      <c r="D1" s="103"/>
      <c r="E1" s="103"/>
      <c r="F1" s="103"/>
      <c r="G1" s="103"/>
      <c r="H1" s="331" t="s">
        <v>435</v>
      </c>
      <c r="I1" s="103"/>
      <c r="J1" s="103"/>
    </row>
    <row r="2" spans="1:10" ht="10.5" customHeight="1">
      <c r="A2" s="103"/>
      <c r="B2" s="103"/>
      <c r="C2" s="103"/>
      <c r="D2" s="103"/>
      <c r="E2" s="103"/>
      <c r="F2" s="103"/>
      <c r="G2" s="103"/>
      <c r="H2" s="103" t="s">
        <v>300</v>
      </c>
      <c r="I2" s="103"/>
      <c r="J2" s="103"/>
    </row>
    <row r="3" spans="1:10" ht="13.5" customHeight="1">
      <c r="A3" s="565" t="s">
        <v>49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s="95" customFormat="1" ht="11.25" customHeight="1">
      <c r="A4" s="547" t="s">
        <v>82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s="95" customFormat="1" ht="12.75" customHeight="1">
      <c r="A5" s="569" t="s">
        <v>302</v>
      </c>
      <c r="B5" s="569"/>
      <c r="C5" s="569"/>
      <c r="D5" s="569"/>
      <c r="E5" s="569"/>
      <c r="F5" s="569"/>
      <c r="G5" s="569"/>
      <c r="H5" s="569"/>
      <c r="I5" s="569"/>
      <c r="J5" s="569"/>
    </row>
    <row r="6" spans="1:10" ht="3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9.75" customHeight="1">
      <c r="A7" s="458" t="s">
        <v>434</v>
      </c>
      <c r="B7" s="462"/>
      <c r="C7" s="462"/>
      <c r="D7" s="462"/>
      <c r="E7" s="462"/>
      <c r="F7" s="462"/>
      <c r="G7" s="462"/>
      <c r="H7" s="462"/>
      <c r="I7" s="462"/>
      <c r="J7" s="462"/>
    </row>
    <row r="8" spans="1:10" ht="6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0" s="386" customFormat="1" ht="21" customHeight="1">
      <c r="A9" s="570" t="s">
        <v>97</v>
      </c>
      <c r="B9" s="567" t="s">
        <v>153</v>
      </c>
      <c r="C9" s="567" t="s">
        <v>128</v>
      </c>
      <c r="D9" s="567" t="s">
        <v>129</v>
      </c>
      <c r="E9" s="567" t="s">
        <v>304</v>
      </c>
      <c r="F9" s="567"/>
      <c r="G9" s="567" t="s">
        <v>433</v>
      </c>
      <c r="H9" s="567"/>
      <c r="I9" s="567" t="s">
        <v>307</v>
      </c>
      <c r="J9" s="567" t="s">
        <v>182</v>
      </c>
    </row>
    <row r="10" spans="1:10" s="386" customFormat="1" ht="21" customHeight="1">
      <c r="A10" s="571"/>
      <c r="B10" s="567"/>
      <c r="C10" s="567"/>
      <c r="D10" s="567"/>
      <c r="E10" s="387" t="s">
        <v>432</v>
      </c>
      <c r="F10" s="387" t="s">
        <v>211</v>
      </c>
      <c r="G10" s="387" t="s">
        <v>212</v>
      </c>
      <c r="H10" s="387" t="s">
        <v>79</v>
      </c>
      <c r="I10" s="567"/>
      <c r="J10" s="567"/>
    </row>
    <row r="11" spans="1:10" ht="12.75">
      <c r="A11" s="74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4">
        <v>8</v>
      </c>
      <c r="I11" s="73">
        <v>9</v>
      </c>
      <c r="J11" s="73">
        <v>10</v>
      </c>
    </row>
    <row r="12" spans="1:10" s="119" customFormat="1" ht="23.25">
      <c r="A12" s="225" t="s">
        <v>183</v>
      </c>
      <c r="B12" s="226" t="s">
        <v>265</v>
      </c>
      <c r="C12" s="319"/>
      <c r="D12" s="319">
        <v>320.34</v>
      </c>
      <c r="E12" s="319"/>
      <c r="F12" s="319"/>
      <c r="G12" s="319"/>
      <c r="H12" s="319"/>
      <c r="I12" s="319"/>
      <c r="J12" s="236">
        <f>SUM(C12:I12)</f>
        <v>320.34</v>
      </c>
    </row>
    <row r="13" spans="1:10" s="119" customFormat="1" ht="24">
      <c r="A13" s="223" t="s">
        <v>184</v>
      </c>
      <c r="B13" s="227" t="s">
        <v>51</v>
      </c>
      <c r="C13" s="234">
        <f>SUM(C14:C15)</f>
        <v>0</v>
      </c>
      <c r="D13" s="234">
        <f aca="true" t="shared" si="0" ref="D13:J13">SUM(D14:D15)</f>
        <v>434925.33999999997</v>
      </c>
      <c r="E13" s="234">
        <f t="shared" si="0"/>
        <v>0</v>
      </c>
      <c r="F13" s="234">
        <f t="shared" si="0"/>
        <v>0</v>
      </c>
      <c r="G13" s="234">
        <f t="shared" si="0"/>
        <v>0</v>
      </c>
      <c r="H13" s="234">
        <f t="shared" si="0"/>
        <v>0</v>
      </c>
      <c r="I13" s="234">
        <f t="shared" si="0"/>
        <v>0</v>
      </c>
      <c r="J13" s="234">
        <f t="shared" si="0"/>
        <v>434925.33999999997</v>
      </c>
    </row>
    <row r="14" spans="1:10" s="119" customFormat="1" ht="12.75">
      <c r="A14" s="223" t="s">
        <v>246</v>
      </c>
      <c r="B14" s="228" t="s">
        <v>431</v>
      </c>
      <c r="C14" s="223"/>
      <c r="D14" s="223">
        <v>168872.11</v>
      </c>
      <c r="E14" s="223"/>
      <c r="F14" s="223"/>
      <c r="G14" s="223"/>
      <c r="H14" s="223"/>
      <c r="I14" s="223"/>
      <c r="J14" s="234">
        <f aca="true" t="shared" si="1" ref="J14:J32">SUM(C14:I14)</f>
        <v>168872.11</v>
      </c>
    </row>
    <row r="15" spans="1:10" s="119" customFormat="1" ht="24">
      <c r="A15" s="223" t="s">
        <v>252</v>
      </c>
      <c r="B15" s="228" t="s">
        <v>430</v>
      </c>
      <c r="C15" s="223"/>
      <c r="D15" s="223">
        <v>266053.23</v>
      </c>
      <c r="E15" s="223"/>
      <c r="F15" s="223"/>
      <c r="G15" s="223"/>
      <c r="H15" s="223"/>
      <c r="I15" s="223"/>
      <c r="J15" s="234">
        <f t="shared" si="1"/>
        <v>266053.23</v>
      </c>
    </row>
    <row r="16" spans="1:10" s="119" customFormat="1" ht="24">
      <c r="A16" s="223" t="s">
        <v>185</v>
      </c>
      <c r="B16" s="227" t="s">
        <v>429</v>
      </c>
      <c r="C16" s="234">
        <f>SUM(C17:C20)</f>
        <v>0</v>
      </c>
      <c r="D16" s="234">
        <f aca="true" t="shared" si="2" ref="D16:J16">SUM(D17:D20)</f>
        <v>435245.68</v>
      </c>
      <c r="E16" s="234">
        <f t="shared" si="2"/>
        <v>0</v>
      </c>
      <c r="F16" s="234">
        <f t="shared" si="2"/>
        <v>0</v>
      </c>
      <c r="G16" s="234">
        <f t="shared" si="2"/>
        <v>0</v>
      </c>
      <c r="H16" s="234">
        <f t="shared" si="2"/>
        <v>0</v>
      </c>
      <c r="I16" s="234">
        <f t="shared" si="2"/>
        <v>0</v>
      </c>
      <c r="J16" s="234">
        <f t="shared" si="2"/>
        <v>435245.68</v>
      </c>
    </row>
    <row r="17" spans="1:10" s="119" customFormat="1" ht="12.75">
      <c r="A17" s="223" t="s">
        <v>247</v>
      </c>
      <c r="B17" s="228" t="s">
        <v>427</v>
      </c>
      <c r="C17" s="225"/>
      <c r="D17" s="223"/>
      <c r="E17" s="225"/>
      <c r="F17" s="225"/>
      <c r="G17" s="225"/>
      <c r="H17" s="225"/>
      <c r="I17" s="225"/>
      <c r="J17" s="234">
        <f t="shared" si="1"/>
        <v>0</v>
      </c>
    </row>
    <row r="18" spans="1:10" s="119" customFormat="1" ht="12.75">
      <c r="A18" s="223" t="s">
        <v>248</v>
      </c>
      <c r="B18" s="228" t="s">
        <v>426</v>
      </c>
      <c r="C18" s="225"/>
      <c r="D18" s="223"/>
      <c r="E18" s="225"/>
      <c r="F18" s="225"/>
      <c r="G18" s="225"/>
      <c r="H18" s="225"/>
      <c r="I18" s="225"/>
      <c r="J18" s="234">
        <f t="shared" si="1"/>
        <v>0</v>
      </c>
    </row>
    <row r="19" spans="1:10" s="119" customFormat="1" ht="12.75">
      <c r="A19" s="223" t="s">
        <v>249</v>
      </c>
      <c r="B19" s="228" t="s">
        <v>425</v>
      </c>
      <c r="C19" s="225"/>
      <c r="D19" s="223">
        <v>435245.68</v>
      </c>
      <c r="E19" s="225"/>
      <c r="F19" s="225"/>
      <c r="G19" s="225"/>
      <c r="H19" s="225"/>
      <c r="I19" s="225"/>
      <c r="J19" s="234">
        <f t="shared" si="1"/>
        <v>435245.68</v>
      </c>
    </row>
    <row r="20" spans="1:10" s="119" customFormat="1" ht="12.75">
      <c r="A20" s="223" t="s">
        <v>254</v>
      </c>
      <c r="B20" s="228" t="s">
        <v>424</v>
      </c>
      <c r="C20" s="225"/>
      <c r="D20" s="225"/>
      <c r="E20" s="225"/>
      <c r="F20" s="225"/>
      <c r="G20" s="225"/>
      <c r="H20" s="225"/>
      <c r="I20" s="225"/>
      <c r="J20" s="234">
        <f t="shared" si="1"/>
        <v>0</v>
      </c>
    </row>
    <row r="21" spans="1:10" s="119" customFormat="1" ht="12.75">
      <c r="A21" s="223" t="s">
        <v>186</v>
      </c>
      <c r="B21" s="227" t="s">
        <v>266</v>
      </c>
      <c r="C21" s="225"/>
      <c r="D21" s="225"/>
      <c r="E21" s="225"/>
      <c r="F21" s="225"/>
      <c r="G21" s="225"/>
      <c r="H21" s="225"/>
      <c r="I21" s="225"/>
      <c r="J21" s="234">
        <f t="shared" si="1"/>
        <v>0</v>
      </c>
    </row>
    <row r="22" spans="1:10" s="119" customFormat="1" ht="24" customHeight="1">
      <c r="A22" s="225" t="s">
        <v>187</v>
      </c>
      <c r="B22" s="229" t="s">
        <v>52</v>
      </c>
      <c r="C22" s="235">
        <f aca="true" t="shared" si="3" ref="C22:J22">C12+C13-C16+C21</f>
        <v>0</v>
      </c>
      <c r="D22" s="325">
        <f t="shared" si="3"/>
        <v>0</v>
      </c>
      <c r="E22" s="235">
        <f t="shared" si="3"/>
        <v>0</v>
      </c>
      <c r="F22" s="235">
        <f t="shared" si="3"/>
        <v>0</v>
      </c>
      <c r="G22" s="235">
        <f t="shared" si="3"/>
        <v>0</v>
      </c>
      <c r="H22" s="235">
        <f t="shared" si="3"/>
        <v>0</v>
      </c>
      <c r="I22" s="235">
        <f t="shared" si="3"/>
        <v>0</v>
      </c>
      <c r="J22" s="338">
        <f t="shared" si="3"/>
        <v>0</v>
      </c>
    </row>
    <row r="23" spans="1:10" s="119" customFormat="1" ht="24">
      <c r="A23" s="223" t="s">
        <v>371</v>
      </c>
      <c r="B23" s="224" t="s">
        <v>428</v>
      </c>
      <c r="C23" s="225"/>
      <c r="D23" s="225"/>
      <c r="E23" s="225"/>
      <c r="F23" s="225"/>
      <c r="G23" s="225"/>
      <c r="H23" s="225"/>
      <c r="I23" s="225"/>
      <c r="J23" s="234">
        <f t="shared" si="1"/>
        <v>0</v>
      </c>
    </row>
    <row r="24" spans="1:10" s="119" customFormat="1" ht="31.5" customHeight="1">
      <c r="A24" s="223" t="s">
        <v>370</v>
      </c>
      <c r="B24" s="332" t="s">
        <v>50</v>
      </c>
      <c r="C24" s="225"/>
      <c r="D24" s="225"/>
      <c r="E24" s="225"/>
      <c r="F24" s="225"/>
      <c r="G24" s="225"/>
      <c r="H24" s="225"/>
      <c r="I24" s="225"/>
      <c r="J24" s="234">
        <f t="shared" si="1"/>
        <v>0</v>
      </c>
    </row>
    <row r="25" spans="1:10" s="119" customFormat="1" ht="12.75">
      <c r="A25" s="223" t="s">
        <v>368</v>
      </c>
      <c r="B25" s="333" t="s">
        <v>4</v>
      </c>
      <c r="C25" s="225"/>
      <c r="D25" s="225"/>
      <c r="E25" s="225"/>
      <c r="F25" s="225"/>
      <c r="G25" s="225"/>
      <c r="H25" s="225"/>
      <c r="I25" s="225"/>
      <c r="J25" s="234">
        <f t="shared" si="1"/>
        <v>0</v>
      </c>
    </row>
    <row r="26" spans="1:10" s="119" customFormat="1" ht="20.25">
      <c r="A26" s="223" t="s">
        <v>367</v>
      </c>
      <c r="B26" s="333" t="s">
        <v>5</v>
      </c>
      <c r="C26" s="225"/>
      <c r="D26" s="225"/>
      <c r="E26" s="225"/>
      <c r="F26" s="225"/>
      <c r="G26" s="225"/>
      <c r="H26" s="225"/>
      <c r="I26" s="225"/>
      <c r="J26" s="234">
        <f t="shared" si="1"/>
        <v>0</v>
      </c>
    </row>
    <row r="27" spans="1:10" s="119" customFormat="1" ht="33" customHeight="1">
      <c r="A27" s="223" t="s">
        <v>366</v>
      </c>
      <c r="B27" s="333" t="s">
        <v>53</v>
      </c>
      <c r="C27" s="236">
        <f>SUM(C28:C31)</f>
        <v>0</v>
      </c>
      <c r="D27" s="236">
        <f aca="true" t="shared" si="4" ref="D27:J27">SUM(D28:D31)</f>
        <v>0</v>
      </c>
      <c r="E27" s="236">
        <f t="shared" si="4"/>
        <v>0</v>
      </c>
      <c r="F27" s="236">
        <f t="shared" si="4"/>
        <v>0</v>
      </c>
      <c r="G27" s="236">
        <f t="shared" si="4"/>
        <v>0</v>
      </c>
      <c r="H27" s="236">
        <f t="shared" si="4"/>
        <v>0</v>
      </c>
      <c r="I27" s="236">
        <f t="shared" si="4"/>
        <v>0</v>
      </c>
      <c r="J27" s="236">
        <f t="shared" si="4"/>
        <v>0</v>
      </c>
    </row>
    <row r="28" spans="1:10" s="119" customFormat="1" ht="11.25" customHeight="1">
      <c r="A28" s="223" t="s">
        <v>54</v>
      </c>
      <c r="B28" s="231" t="s">
        <v>427</v>
      </c>
      <c r="C28" s="225"/>
      <c r="D28" s="225"/>
      <c r="E28" s="225"/>
      <c r="F28" s="225"/>
      <c r="G28" s="225"/>
      <c r="H28" s="225"/>
      <c r="I28" s="225"/>
      <c r="J28" s="234">
        <f t="shared" si="1"/>
        <v>0</v>
      </c>
    </row>
    <row r="29" spans="1:10" s="119" customFormat="1" ht="10.5" customHeight="1">
      <c r="A29" s="223" t="s">
        <v>55</v>
      </c>
      <c r="B29" s="231" t="s">
        <v>426</v>
      </c>
      <c r="C29" s="225"/>
      <c r="D29" s="225"/>
      <c r="E29" s="225"/>
      <c r="F29" s="225"/>
      <c r="G29" s="225"/>
      <c r="H29" s="225"/>
      <c r="I29" s="225"/>
      <c r="J29" s="234">
        <f t="shared" si="1"/>
        <v>0</v>
      </c>
    </row>
    <row r="30" spans="1:10" s="119" customFormat="1" ht="10.5" customHeight="1">
      <c r="A30" s="223" t="s">
        <v>56</v>
      </c>
      <c r="B30" s="231" t="s">
        <v>425</v>
      </c>
      <c r="C30" s="225"/>
      <c r="D30" s="225"/>
      <c r="E30" s="225"/>
      <c r="F30" s="225"/>
      <c r="G30" s="225"/>
      <c r="H30" s="225"/>
      <c r="I30" s="225"/>
      <c r="J30" s="234">
        <f t="shared" si="1"/>
        <v>0</v>
      </c>
    </row>
    <row r="31" spans="1:10" s="119" customFormat="1" ht="12.75">
      <c r="A31" s="223" t="s">
        <v>57</v>
      </c>
      <c r="B31" s="231" t="s">
        <v>424</v>
      </c>
      <c r="C31" s="225"/>
      <c r="D31" s="225"/>
      <c r="E31" s="225"/>
      <c r="F31" s="225"/>
      <c r="G31" s="225"/>
      <c r="H31" s="225"/>
      <c r="I31" s="225"/>
      <c r="J31" s="234">
        <f t="shared" si="1"/>
        <v>0</v>
      </c>
    </row>
    <row r="32" spans="1:10" s="119" customFormat="1" ht="12.75">
      <c r="A32" s="223" t="s">
        <v>364</v>
      </c>
      <c r="B32" s="230" t="s">
        <v>423</v>
      </c>
      <c r="C32" s="225"/>
      <c r="D32" s="225"/>
      <c r="E32" s="225"/>
      <c r="F32" s="225"/>
      <c r="G32" s="225"/>
      <c r="H32" s="225"/>
      <c r="I32" s="225"/>
      <c r="J32" s="234">
        <f t="shared" si="1"/>
        <v>0</v>
      </c>
    </row>
    <row r="33" spans="1:10" s="119" customFormat="1" ht="21" customHeight="1">
      <c r="A33" s="225" t="s">
        <v>362</v>
      </c>
      <c r="B33" s="334" t="s">
        <v>2</v>
      </c>
      <c r="C33" s="236">
        <f>C23+C24+C25-C26-C27+C32</f>
        <v>0</v>
      </c>
      <c r="D33" s="236">
        <f aca="true" t="shared" si="5" ref="D33:I33">D23+D24+D25-D26-D27+D32</f>
        <v>0</v>
      </c>
      <c r="E33" s="236">
        <f t="shared" si="5"/>
        <v>0</v>
      </c>
      <c r="F33" s="236">
        <f t="shared" si="5"/>
        <v>0</v>
      </c>
      <c r="G33" s="236">
        <f t="shared" si="5"/>
        <v>0</v>
      </c>
      <c r="H33" s="236">
        <f t="shared" si="5"/>
        <v>0</v>
      </c>
      <c r="I33" s="236">
        <f t="shared" si="5"/>
        <v>0</v>
      </c>
      <c r="J33" s="236">
        <f>J23+J24+J25-J26-J27+J32</f>
        <v>0</v>
      </c>
    </row>
    <row r="34" spans="1:10" s="119" customFormat="1" ht="22.5" customHeight="1">
      <c r="A34" s="225" t="s">
        <v>360</v>
      </c>
      <c r="B34" s="334" t="s">
        <v>3</v>
      </c>
      <c r="C34" s="236">
        <f>C22-C33</f>
        <v>0</v>
      </c>
      <c r="D34" s="236">
        <f aca="true" t="shared" si="6" ref="D34:J34">D22-D33</f>
        <v>0</v>
      </c>
      <c r="E34" s="236">
        <f t="shared" si="6"/>
        <v>0</v>
      </c>
      <c r="F34" s="236">
        <f t="shared" si="6"/>
        <v>0</v>
      </c>
      <c r="G34" s="236">
        <f t="shared" si="6"/>
        <v>0</v>
      </c>
      <c r="H34" s="236">
        <f t="shared" si="6"/>
        <v>0</v>
      </c>
      <c r="I34" s="236">
        <f t="shared" si="6"/>
        <v>0</v>
      </c>
      <c r="J34" s="236">
        <f t="shared" si="6"/>
        <v>0</v>
      </c>
    </row>
    <row r="35" spans="1:10" s="119" customFormat="1" ht="25.5" customHeight="1">
      <c r="A35" s="225" t="s">
        <v>358</v>
      </c>
      <c r="B35" s="334" t="s">
        <v>422</v>
      </c>
      <c r="C35" s="236">
        <f>C12-C23</f>
        <v>0</v>
      </c>
      <c r="D35" s="236">
        <f aca="true" t="shared" si="7" ref="D35:J35">D12-D23</f>
        <v>320.34</v>
      </c>
      <c r="E35" s="236">
        <f t="shared" si="7"/>
        <v>0</v>
      </c>
      <c r="F35" s="236">
        <f t="shared" si="7"/>
        <v>0</v>
      </c>
      <c r="G35" s="236">
        <f t="shared" si="7"/>
        <v>0</v>
      </c>
      <c r="H35" s="236">
        <f t="shared" si="7"/>
        <v>0</v>
      </c>
      <c r="I35" s="236">
        <f t="shared" si="7"/>
        <v>0</v>
      </c>
      <c r="J35" s="318">
        <f t="shared" si="7"/>
        <v>320.34</v>
      </c>
    </row>
    <row r="36" spans="1:10" s="119" customFormat="1" ht="15" customHeight="1">
      <c r="A36" s="232"/>
      <c r="B36" s="232"/>
      <c r="C36" s="13"/>
      <c r="D36" s="13"/>
      <c r="E36" s="233"/>
      <c r="F36" s="13"/>
      <c r="G36" s="13"/>
      <c r="H36" s="13"/>
      <c r="I36" s="13"/>
      <c r="J36" s="13"/>
    </row>
    <row r="37" spans="1:10" s="119" customFormat="1" ht="12.75" customHeight="1">
      <c r="A37" s="568" t="s">
        <v>58</v>
      </c>
      <c r="B37" s="568"/>
      <c r="C37" s="568"/>
      <c r="D37" s="568"/>
      <c r="E37" s="568"/>
      <c r="F37" s="568"/>
      <c r="G37" s="568"/>
      <c r="H37" s="13"/>
      <c r="I37" s="13"/>
      <c r="J37" s="13"/>
    </row>
    <row r="39" spans="1:6" s="96" customFormat="1" ht="12.75">
      <c r="A39" s="96" t="s">
        <v>21</v>
      </c>
      <c r="C39" s="115" t="s">
        <v>231</v>
      </c>
      <c r="D39" s="115"/>
      <c r="E39" s="115"/>
      <c r="F39" s="114"/>
    </row>
    <row r="40" spans="3:6" s="96" customFormat="1" ht="12.75">
      <c r="C40" s="114" t="s">
        <v>25</v>
      </c>
      <c r="E40" s="114"/>
      <c r="F40" s="114"/>
    </row>
  </sheetData>
  <sheetProtection/>
  <mergeCells count="13">
    <mergeCell ref="B9:B10"/>
    <mergeCell ref="C9:C10"/>
    <mergeCell ref="D9:D10"/>
    <mergeCell ref="A3:J3"/>
    <mergeCell ref="A7:J7"/>
    <mergeCell ref="G9:H9"/>
    <mergeCell ref="A37:G37"/>
    <mergeCell ref="J9:J10"/>
    <mergeCell ref="A4:J4"/>
    <mergeCell ref="A5:J5"/>
    <mergeCell ref="E9:F9"/>
    <mergeCell ref="I9:I10"/>
    <mergeCell ref="A9:A10"/>
  </mergeCells>
  <printOptions/>
  <pageMargins left="0.5511811023622047" right="0.15748031496062992" top="0.1968503937007874" bottom="0.1968503937007874" header="0.11811023622047245" footer="0.1181102362204724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zoomScalePageLayoutView="0" workbookViewId="0" topLeftCell="A5">
      <selection activeCell="D21" sqref="D21"/>
    </sheetView>
  </sheetViews>
  <sheetFormatPr defaultColWidth="9.140625" defaultRowHeight="12.75"/>
  <cols>
    <col min="1" max="1" width="5.57421875" style="96" customWidth="1"/>
    <col min="2" max="2" width="1.8515625" style="96" customWidth="1"/>
    <col min="3" max="3" width="52.00390625" style="96" customWidth="1"/>
    <col min="4" max="5" width="15.7109375" style="96" customWidth="1"/>
    <col min="6" max="16384" width="9.140625" style="96" customWidth="1"/>
  </cols>
  <sheetData>
    <row r="1" spans="1:5" ht="12.75">
      <c r="A1" s="83"/>
      <c r="B1" s="83"/>
      <c r="C1" s="83"/>
      <c r="E1" s="99" t="s">
        <v>436</v>
      </c>
    </row>
    <row r="2" spans="1:5" ht="12.75">
      <c r="A2" s="83"/>
      <c r="B2" s="83"/>
      <c r="C2" s="98"/>
      <c r="D2" s="104" t="s">
        <v>437</v>
      </c>
      <c r="E2" s="104"/>
    </row>
    <row r="3" spans="1:5" s="221" customFormat="1" ht="33" customHeight="1">
      <c r="A3" s="424" t="s">
        <v>59</v>
      </c>
      <c r="B3" s="424"/>
      <c r="C3" s="424"/>
      <c r="D3" s="424"/>
      <c r="E3" s="424"/>
    </row>
    <row r="4" spans="1:10" s="95" customFormat="1" ht="12.75" customHeight="1">
      <c r="A4" s="549" t="s">
        <v>64</v>
      </c>
      <c r="B4" s="549"/>
      <c r="C4" s="549"/>
      <c r="D4" s="549"/>
      <c r="E4" s="549"/>
      <c r="F4" s="84"/>
      <c r="G4" s="84"/>
      <c r="H4" s="84"/>
      <c r="I4" s="84"/>
      <c r="J4" s="84"/>
    </row>
    <row r="5" spans="1:10" s="95" customFormat="1" ht="12.75" customHeight="1">
      <c r="A5" s="546" t="s">
        <v>302</v>
      </c>
      <c r="B5" s="546"/>
      <c r="C5" s="546"/>
      <c r="D5" s="546"/>
      <c r="E5" s="546"/>
      <c r="F5" s="84"/>
      <c r="G5" s="84"/>
      <c r="H5" s="84"/>
      <c r="I5" s="84"/>
      <c r="J5" s="84"/>
    </row>
    <row r="6" spans="1:5" ht="12.75" customHeight="1">
      <c r="A6" s="91"/>
      <c r="B6" s="91"/>
      <c r="C6" s="91"/>
      <c r="D6" s="91"/>
      <c r="E6" s="91"/>
    </row>
    <row r="7" spans="1:5" ht="15" customHeight="1">
      <c r="A7" s="536" t="s">
        <v>438</v>
      </c>
      <c r="B7" s="536"/>
      <c r="C7" s="536"/>
      <c r="D7" s="536"/>
      <c r="E7" s="536"/>
    </row>
    <row r="8" spans="1:5" ht="12.75">
      <c r="A8" s="83"/>
      <c r="B8" s="83"/>
      <c r="C8" s="83"/>
      <c r="D8" s="83"/>
      <c r="E8" s="83"/>
    </row>
    <row r="9" spans="1:5" ht="38.25" customHeight="1">
      <c r="A9" s="70" t="s">
        <v>97</v>
      </c>
      <c r="B9" s="574" t="s">
        <v>264</v>
      </c>
      <c r="C9" s="575"/>
      <c r="D9" s="70" t="s">
        <v>280</v>
      </c>
      <c r="E9" s="70" t="s">
        <v>452</v>
      </c>
    </row>
    <row r="10" spans="1:5" ht="12.75">
      <c r="A10" s="97">
        <v>1</v>
      </c>
      <c r="B10" s="576">
        <v>2</v>
      </c>
      <c r="C10" s="577"/>
      <c r="D10" s="97">
        <v>3</v>
      </c>
      <c r="E10" s="97">
        <v>4</v>
      </c>
    </row>
    <row r="11" spans="1:5" ht="15" customHeight="1">
      <c r="A11" s="70" t="s">
        <v>183</v>
      </c>
      <c r="B11" s="578" t="s">
        <v>232</v>
      </c>
      <c r="C11" s="579"/>
      <c r="D11" s="170">
        <f>SUM(D12:D18)</f>
        <v>148153.94</v>
      </c>
      <c r="E11" s="170">
        <f>SUM(E12:E18)</f>
        <v>105210.98</v>
      </c>
    </row>
    <row r="12" spans="1:5" ht="15" customHeight="1">
      <c r="A12" s="72" t="s">
        <v>243</v>
      </c>
      <c r="B12" s="89"/>
      <c r="C12" s="105" t="s">
        <v>439</v>
      </c>
      <c r="D12" s="106"/>
      <c r="E12" s="71"/>
    </row>
    <row r="13" spans="1:5" ht="15" customHeight="1">
      <c r="A13" s="72" t="s">
        <v>244</v>
      </c>
      <c r="B13" s="89"/>
      <c r="C13" s="105" t="s">
        <v>440</v>
      </c>
      <c r="D13" s="106"/>
      <c r="E13" s="71"/>
    </row>
    <row r="14" spans="1:5" ht="15" customHeight="1">
      <c r="A14" s="72" t="s">
        <v>245</v>
      </c>
      <c r="B14" s="88"/>
      <c r="C14" s="105" t="s">
        <v>441</v>
      </c>
      <c r="D14" s="106"/>
      <c r="E14" s="71"/>
    </row>
    <row r="15" spans="1:5" ht="15" customHeight="1">
      <c r="A15" s="107" t="s">
        <v>255</v>
      </c>
      <c r="B15" s="134"/>
      <c r="C15" s="108" t="s">
        <v>442</v>
      </c>
      <c r="D15" s="106"/>
      <c r="E15" s="71"/>
    </row>
    <row r="16" spans="1:5" ht="30.75" customHeight="1">
      <c r="A16" s="109" t="s">
        <v>261</v>
      </c>
      <c r="B16" s="134"/>
      <c r="C16" s="105" t="s">
        <v>60</v>
      </c>
      <c r="D16" s="106"/>
      <c r="E16" s="71"/>
    </row>
    <row r="17" spans="1:5" ht="15" customHeight="1">
      <c r="A17" s="109" t="s">
        <v>262</v>
      </c>
      <c r="B17" s="134"/>
      <c r="C17" s="105" t="s">
        <v>443</v>
      </c>
      <c r="D17" s="106">
        <v>148153.94</v>
      </c>
      <c r="E17" s="106">
        <v>105210.98</v>
      </c>
    </row>
    <row r="18" spans="1:5" ht="15" customHeight="1">
      <c r="A18" s="107" t="s">
        <v>444</v>
      </c>
      <c r="B18" s="134"/>
      <c r="C18" s="105" t="s">
        <v>445</v>
      </c>
      <c r="D18" s="106"/>
      <c r="E18" s="71"/>
    </row>
    <row r="19" spans="1:5" ht="15" customHeight="1">
      <c r="A19" s="70">
        <v>2</v>
      </c>
      <c r="B19" s="580" t="s">
        <v>346</v>
      </c>
      <c r="C19" s="581"/>
      <c r="D19" s="170">
        <f>SUM(D20:D24)</f>
        <v>0</v>
      </c>
      <c r="E19" s="170">
        <f>SUM(E20:E24)</f>
        <v>0</v>
      </c>
    </row>
    <row r="20" spans="1:5" ht="15" customHeight="1">
      <c r="A20" s="72" t="s">
        <v>246</v>
      </c>
      <c r="B20" s="110"/>
      <c r="C20" s="108" t="s">
        <v>446</v>
      </c>
      <c r="D20" s="72"/>
      <c r="E20" s="71"/>
    </row>
    <row r="21" spans="1:5" ht="30" customHeight="1">
      <c r="A21" s="72" t="s">
        <v>252</v>
      </c>
      <c r="B21" s="110"/>
      <c r="C21" s="237" t="s">
        <v>60</v>
      </c>
      <c r="D21" s="72"/>
      <c r="E21" s="71"/>
    </row>
    <row r="22" spans="1:5" ht="15" customHeight="1">
      <c r="A22" s="72" t="s">
        <v>253</v>
      </c>
      <c r="B22" s="88"/>
      <c r="C22" s="111" t="s">
        <v>447</v>
      </c>
      <c r="D22" s="72"/>
      <c r="E22" s="71"/>
    </row>
    <row r="23" spans="1:5" ht="15" customHeight="1">
      <c r="A23" s="72" t="s">
        <v>263</v>
      </c>
      <c r="B23" s="88"/>
      <c r="C23" s="111" t="s">
        <v>448</v>
      </c>
      <c r="D23" s="72"/>
      <c r="E23" s="71"/>
    </row>
    <row r="24" spans="1:5" ht="15" customHeight="1">
      <c r="A24" s="72" t="s">
        <v>418</v>
      </c>
      <c r="B24" s="87"/>
      <c r="C24" s="111" t="s">
        <v>445</v>
      </c>
      <c r="D24" s="72"/>
      <c r="E24" s="71"/>
    </row>
    <row r="25" spans="1:5" s="241" customFormat="1" ht="12.75" customHeight="1">
      <c r="A25" s="238" t="s">
        <v>48</v>
      </c>
      <c r="B25" s="239"/>
      <c r="C25" s="239"/>
      <c r="D25" s="240"/>
      <c r="E25" s="240"/>
    </row>
    <row r="26" spans="1:5" s="241" customFormat="1" ht="12.75" customHeight="1">
      <c r="A26" s="572" t="s">
        <v>61</v>
      </c>
      <c r="B26" s="573"/>
      <c r="C26" s="573"/>
      <c r="D26" s="573"/>
      <c r="E26" s="573"/>
    </row>
    <row r="28" spans="1:6" ht="12.75">
      <c r="A28" s="96" t="s">
        <v>21</v>
      </c>
      <c r="C28" s="115" t="s">
        <v>417</v>
      </c>
      <c r="D28" s="115"/>
      <c r="E28" s="115"/>
      <c r="F28" s="114"/>
    </row>
    <row r="29" spans="3:6" ht="12.75">
      <c r="C29" s="114" t="s">
        <v>25</v>
      </c>
      <c r="E29" s="114"/>
      <c r="F29" s="114"/>
    </row>
  </sheetData>
  <sheetProtection/>
  <mergeCells count="9">
    <mergeCell ref="A4:E4"/>
    <mergeCell ref="A5:E5"/>
    <mergeCell ref="A26:E26"/>
    <mergeCell ref="A3:E3"/>
    <mergeCell ref="A7:E7"/>
    <mergeCell ref="B9:C9"/>
    <mergeCell ref="B10:C10"/>
    <mergeCell ref="B11:C11"/>
    <mergeCell ref="B19:C19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="85" zoomScaleNormal="85" zoomScalePageLayoutView="0" workbookViewId="0" topLeftCell="A9">
      <selection activeCell="N12" sqref="N12:N26"/>
    </sheetView>
  </sheetViews>
  <sheetFormatPr defaultColWidth="9.140625" defaultRowHeight="12.75"/>
  <cols>
    <col min="1" max="1" width="6.00390625" style="149" customWidth="1"/>
    <col min="2" max="2" width="32.140625" style="96" customWidth="1"/>
    <col min="3" max="3" width="11.00390625" style="96" customWidth="1"/>
    <col min="4" max="4" width="10.421875" style="96" bestFit="1" customWidth="1"/>
    <col min="5" max="5" width="9.28125" style="96" customWidth="1"/>
    <col min="6" max="6" width="8.7109375" style="96" customWidth="1"/>
    <col min="7" max="7" width="9.00390625" style="96" customWidth="1"/>
    <col min="8" max="8" width="10.00390625" style="96" customWidth="1"/>
    <col min="9" max="9" width="10.8515625" style="96" customWidth="1"/>
    <col min="10" max="10" width="8.8515625" style="96" customWidth="1"/>
    <col min="11" max="11" width="7.28125" style="96" customWidth="1"/>
    <col min="12" max="12" width="8.140625" style="96" customWidth="1"/>
    <col min="13" max="13" width="11.57421875" style="96" customWidth="1"/>
    <col min="14" max="14" width="13.140625" style="96" customWidth="1"/>
    <col min="15" max="16384" width="9.140625" style="96" customWidth="1"/>
  </cols>
  <sheetData>
    <row r="1" ht="12.75">
      <c r="I1" s="96" t="s">
        <v>8</v>
      </c>
    </row>
    <row r="2" ht="12.75">
      <c r="I2" s="96" t="s">
        <v>449</v>
      </c>
    </row>
    <row r="3" ht="7.5" customHeight="1"/>
    <row r="4" spans="1:11" s="102" customFormat="1" ht="12.75">
      <c r="A4" s="584" t="s">
        <v>65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</row>
    <row r="5" s="102" customFormat="1" ht="6.75" customHeight="1">
      <c r="A5" s="124"/>
    </row>
    <row r="6" spans="1:11" s="146" customFormat="1" ht="18" customHeight="1">
      <c r="A6" s="148" t="s">
        <v>62</v>
      </c>
      <c r="B6" s="588" t="s">
        <v>84</v>
      </c>
      <c r="C6" s="588"/>
      <c r="D6" s="588"/>
      <c r="E6" s="588"/>
      <c r="F6" s="147"/>
      <c r="G6" s="147"/>
      <c r="H6" s="147"/>
      <c r="I6" s="147"/>
      <c r="J6" s="148"/>
      <c r="K6" s="148"/>
    </row>
    <row r="7" spans="1:11" s="102" customFormat="1" ht="12.75">
      <c r="A7" s="583" t="s">
        <v>302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</row>
    <row r="8" spans="1:7" s="102" customFormat="1" ht="6" customHeight="1">
      <c r="A8" s="142"/>
      <c r="B8" s="142"/>
      <c r="C8" s="140"/>
      <c r="D8" s="140"/>
      <c r="E8" s="140"/>
      <c r="F8" s="140"/>
      <c r="G8" s="140"/>
    </row>
    <row r="9" spans="1:11" s="102" customFormat="1" ht="12.75">
      <c r="A9" s="585" t="s">
        <v>9</v>
      </c>
      <c r="B9" s="586"/>
      <c r="C9" s="586"/>
      <c r="D9" s="586"/>
      <c r="E9" s="586"/>
      <c r="F9" s="586"/>
      <c r="G9" s="586"/>
      <c r="H9" s="586"/>
      <c r="I9" s="586"/>
      <c r="J9" s="586"/>
      <c r="K9" s="586"/>
    </row>
    <row r="10" s="102" customFormat="1" ht="9.75" customHeight="1">
      <c r="A10" s="124"/>
    </row>
    <row r="11" spans="1:13" s="102" customFormat="1" ht="12.75">
      <c r="A11" s="582" t="s">
        <v>97</v>
      </c>
      <c r="B11" s="582" t="s">
        <v>85</v>
      </c>
      <c r="C11" s="582" t="s">
        <v>241</v>
      </c>
      <c r="D11" s="582" t="s">
        <v>1</v>
      </c>
      <c r="E11" s="582"/>
      <c r="F11" s="582"/>
      <c r="G11" s="582"/>
      <c r="H11" s="582"/>
      <c r="I11" s="582"/>
      <c r="J11" s="587"/>
      <c r="K11" s="587"/>
      <c r="L11" s="582"/>
      <c r="M11" s="582" t="s">
        <v>242</v>
      </c>
    </row>
    <row r="12" spans="1:13" s="102" customFormat="1" ht="98.25" customHeight="1">
      <c r="A12" s="582"/>
      <c r="B12" s="582"/>
      <c r="C12" s="582"/>
      <c r="D12" s="225" t="s">
        <v>405</v>
      </c>
      <c r="E12" s="225" t="s">
        <v>66</v>
      </c>
      <c r="F12" s="225" t="s">
        <v>76</v>
      </c>
      <c r="G12" s="225" t="s">
        <v>10</v>
      </c>
      <c r="H12" s="225" t="s">
        <v>77</v>
      </c>
      <c r="I12" s="301" t="s">
        <v>67</v>
      </c>
      <c r="J12" s="225" t="s">
        <v>68</v>
      </c>
      <c r="K12" s="302" t="s">
        <v>69</v>
      </c>
      <c r="L12" s="303" t="s">
        <v>70</v>
      </c>
      <c r="M12" s="582"/>
    </row>
    <row r="13" spans="1:13" s="102" customFormat="1" ht="12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244" t="s">
        <v>71</v>
      </c>
      <c r="L13" s="17">
        <v>12</v>
      </c>
      <c r="M13" s="17">
        <v>13</v>
      </c>
    </row>
    <row r="14" spans="1:14" s="102" customFormat="1" ht="44.25" customHeight="1">
      <c r="A14" s="16" t="s">
        <v>183</v>
      </c>
      <c r="B14" s="304" t="s">
        <v>72</v>
      </c>
      <c r="C14" s="153">
        <f>SUM(C15:C16)</f>
        <v>521801.75</v>
      </c>
      <c r="D14" s="307">
        <f aca="true" t="shared" si="0" ref="D14:L14">SUM(D15:D16)</f>
        <v>2880886.37</v>
      </c>
      <c r="E14" s="307">
        <f t="shared" si="0"/>
        <v>-345184.19</v>
      </c>
      <c r="F14" s="307">
        <f t="shared" si="0"/>
        <v>28658.79</v>
      </c>
      <c r="G14" s="153">
        <f t="shared" si="0"/>
        <v>0</v>
      </c>
      <c r="H14" s="153">
        <f t="shared" si="0"/>
        <v>0</v>
      </c>
      <c r="I14" s="300">
        <f t="shared" si="0"/>
        <v>-2951250.5500000003</v>
      </c>
      <c r="J14" s="153">
        <f t="shared" si="0"/>
        <v>0</v>
      </c>
      <c r="K14" s="153">
        <f t="shared" si="0"/>
        <v>0</v>
      </c>
      <c r="L14" s="307">
        <f t="shared" si="0"/>
        <v>0</v>
      </c>
      <c r="M14" s="300">
        <f>SUM(M15:M16)</f>
        <v>134912.17</v>
      </c>
      <c r="N14" s="413"/>
    </row>
    <row r="15" spans="1:14" s="102" customFormat="1" ht="15" customHeight="1">
      <c r="A15" s="17" t="s">
        <v>243</v>
      </c>
      <c r="B15" s="101" t="s">
        <v>90</v>
      </c>
      <c r="C15" s="17">
        <v>521801.75</v>
      </c>
      <c r="D15" s="306">
        <v>15200</v>
      </c>
      <c r="E15" s="308">
        <v>-345184.19</v>
      </c>
      <c r="F15" s="308">
        <v>28658.79</v>
      </c>
      <c r="G15" s="17"/>
      <c r="H15" s="17"/>
      <c r="I15" s="306">
        <v>-85564.18</v>
      </c>
      <c r="J15" s="17"/>
      <c r="K15" s="17"/>
      <c r="L15" s="308"/>
      <c r="M15" s="300">
        <f>C15+D15+E15+F15+I15</f>
        <v>134912.17</v>
      </c>
      <c r="N15" s="413"/>
    </row>
    <row r="16" spans="1:14" s="102" customFormat="1" ht="15" customHeight="1">
      <c r="A16" s="17" t="s">
        <v>244</v>
      </c>
      <c r="B16" s="101" t="s">
        <v>91</v>
      </c>
      <c r="C16" s="17">
        <v>0</v>
      </c>
      <c r="D16" s="308">
        <v>2865686.37</v>
      </c>
      <c r="E16" s="308"/>
      <c r="F16" s="308"/>
      <c r="G16" s="17"/>
      <c r="H16" s="17"/>
      <c r="I16" s="306">
        <v>-2865686.37</v>
      </c>
      <c r="J16" s="17"/>
      <c r="K16" s="17"/>
      <c r="L16" s="308"/>
      <c r="M16" s="300">
        <f>C16+D16+E16+F16+I16</f>
        <v>0</v>
      </c>
      <c r="N16" s="413"/>
    </row>
    <row r="17" spans="1:14" s="102" customFormat="1" ht="51" customHeight="1">
      <c r="A17" s="16" t="s">
        <v>184</v>
      </c>
      <c r="B17" s="304" t="s">
        <v>73</v>
      </c>
      <c r="C17" s="153">
        <f>SUM(C18:C19)</f>
        <v>2057215.28</v>
      </c>
      <c r="D17" s="307">
        <f aca="true" t="shared" si="1" ref="D17:M17">SUM(D18:D19)</f>
        <v>685439.2</v>
      </c>
      <c r="E17" s="307">
        <f t="shared" si="1"/>
        <v>0</v>
      </c>
      <c r="F17" s="307">
        <f t="shared" si="1"/>
        <v>9261.07</v>
      </c>
      <c r="G17" s="300">
        <f t="shared" si="1"/>
        <v>0</v>
      </c>
      <c r="H17" s="300">
        <f t="shared" si="1"/>
        <v>0</v>
      </c>
      <c r="I17" s="300">
        <f t="shared" si="1"/>
        <v>-716127.1499999999</v>
      </c>
      <c r="J17" s="153">
        <f t="shared" si="1"/>
        <v>0</v>
      </c>
      <c r="K17" s="153">
        <f t="shared" si="1"/>
        <v>0</v>
      </c>
      <c r="L17" s="307">
        <f t="shared" si="1"/>
        <v>0</v>
      </c>
      <c r="M17" s="153">
        <f t="shared" si="1"/>
        <v>2035788.4000000001</v>
      </c>
      <c r="N17" s="413"/>
    </row>
    <row r="18" spans="1:14" s="102" customFormat="1" ht="15" customHeight="1">
      <c r="A18" s="17" t="s">
        <v>246</v>
      </c>
      <c r="B18" s="101" t="s">
        <v>90</v>
      </c>
      <c r="C18" s="17">
        <v>2057215.28</v>
      </c>
      <c r="D18" s="306"/>
      <c r="E18" s="308"/>
      <c r="F18" s="308">
        <v>9261.07</v>
      </c>
      <c r="G18" s="17"/>
      <c r="H18" s="17"/>
      <c r="I18" s="306">
        <v>-30687.95</v>
      </c>
      <c r="J18" s="17"/>
      <c r="K18" s="17"/>
      <c r="L18" s="308"/>
      <c r="M18" s="307">
        <f>C18+D18+F18+I18</f>
        <v>2035788.4000000001</v>
      </c>
      <c r="N18" s="413"/>
    </row>
    <row r="19" spans="1:14" s="102" customFormat="1" ht="15" customHeight="1">
      <c r="A19" s="17" t="s">
        <v>252</v>
      </c>
      <c r="B19" s="101" t="s">
        <v>91</v>
      </c>
      <c r="C19" s="17">
        <v>0</v>
      </c>
      <c r="D19" s="308">
        <v>685439.2</v>
      </c>
      <c r="E19" s="308"/>
      <c r="F19" s="308"/>
      <c r="G19" s="17"/>
      <c r="H19" s="17"/>
      <c r="I19" s="306">
        <v>-685439.2</v>
      </c>
      <c r="J19" s="17"/>
      <c r="K19" s="17"/>
      <c r="L19" s="308">
        <v>0</v>
      </c>
      <c r="M19" s="307">
        <f>C19+D19+F19+I19</f>
        <v>0</v>
      </c>
      <c r="N19" s="413"/>
    </row>
    <row r="20" spans="1:14" s="102" customFormat="1" ht="72" customHeight="1">
      <c r="A20" s="16" t="s">
        <v>185</v>
      </c>
      <c r="B20" s="304" t="s">
        <v>74</v>
      </c>
      <c r="C20" s="153">
        <f>SUM(C21:C22)</f>
        <v>62258.65</v>
      </c>
      <c r="D20" s="300">
        <f aca="true" t="shared" si="2" ref="D20:L20">SUM(D21:D22)</f>
        <v>29564.74</v>
      </c>
      <c r="E20" s="307">
        <f t="shared" si="2"/>
        <v>0</v>
      </c>
      <c r="F20" s="307">
        <f t="shared" si="2"/>
        <v>30367.9</v>
      </c>
      <c r="G20" s="153">
        <f t="shared" si="2"/>
        <v>0</v>
      </c>
      <c r="H20" s="153">
        <f t="shared" si="2"/>
        <v>0</v>
      </c>
      <c r="I20" s="300">
        <f t="shared" si="2"/>
        <v>-45585.38</v>
      </c>
      <c r="J20" s="153">
        <f t="shared" si="2"/>
        <v>0</v>
      </c>
      <c r="K20" s="153">
        <f t="shared" si="2"/>
        <v>0</v>
      </c>
      <c r="L20" s="307">
        <f t="shared" si="2"/>
        <v>0</v>
      </c>
      <c r="M20" s="300">
        <f>SUM(M21:M22)</f>
        <v>76605.91</v>
      </c>
      <c r="N20" s="413"/>
    </row>
    <row r="21" spans="1:14" s="102" customFormat="1" ht="15" customHeight="1">
      <c r="A21" s="17" t="s">
        <v>247</v>
      </c>
      <c r="B21" s="101" t="s">
        <v>90</v>
      </c>
      <c r="C21" s="17">
        <v>62258.65</v>
      </c>
      <c r="D21" s="306"/>
      <c r="E21" s="308"/>
      <c r="F21" s="308">
        <v>30367.9</v>
      </c>
      <c r="G21" s="17"/>
      <c r="H21" s="17"/>
      <c r="I21" s="17">
        <v>-45585.38</v>
      </c>
      <c r="J21" s="17"/>
      <c r="K21" s="17"/>
      <c r="L21" s="308"/>
      <c r="M21" s="300">
        <f>C21+D21+F21+I21+K21</f>
        <v>47041.170000000006</v>
      </c>
      <c r="N21" s="413"/>
    </row>
    <row r="22" spans="1:14" s="102" customFormat="1" ht="15" customHeight="1">
      <c r="A22" s="17" t="s">
        <v>248</v>
      </c>
      <c r="B22" s="101" t="s">
        <v>91</v>
      </c>
      <c r="C22" s="17"/>
      <c r="D22" s="306">
        <v>29564.74</v>
      </c>
      <c r="E22" s="308"/>
      <c r="F22" s="308"/>
      <c r="G22" s="17"/>
      <c r="H22" s="17"/>
      <c r="I22" s="17"/>
      <c r="J22" s="17"/>
      <c r="K22" s="17"/>
      <c r="L22" s="308"/>
      <c r="M22" s="300">
        <f>C22+D22+F22+I22+K22</f>
        <v>29564.74</v>
      </c>
      <c r="N22" s="413"/>
    </row>
    <row r="23" spans="1:14" s="102" customFormat="1" ht="15" customHeight="1">
      <c r="A23" s="16" t="s">
        <v>186</v>
      </c>
      <c r="B23" s="100" t="s">
        <v>273</v>
      </c>
      <c r="C23" s="153">
        <f>SUM(C24:C25)</f>
        <v>37754.29</v>
      </c>
      <c r="D23" s="300">
        <f aca="true" t="shared" si="3" ref="D23:L23">SUM(D24:D25)</f>
        <v>41047.45</v>
      </c>
      <c r="E23" s="307">
        <f t="shared" si="3"/>
        <v>27813.65</v>
      </c>
      <c r="F23" s="307">
        <f t="shared" si="3"/>
        <v>531</v>
      </c>
      <c r="G23" s="153">
        <f t="shared" si="3"/>
        <v>0</v>
      </c>
      <c r="H23" s="153">
        <f t="shared" si="3"/>
        <v>0</v>
      </c>
      <c r="I23" s="153">
        <f>SUM(I24:I25)</f>
        <v>-27364.31</v>
      </c>
      <c r="J23" s="153">
        <f t="shared" si="3"/>
        <v>0</v>
      </c>
      <c r="K23" s="153">
        <f t="shared" si="3"/>
        <v>0</v>
      </c>
      <c r="L23" s="307">
        <f t="shared" si="3"/>
        <v>0</v>
      </c>
      <c r="M23" s="300">
        <f>C23+D23+E23+F23-G23-H23+I23+J23-K23</f>
        <v>79782.07999999999</v>
      </c>
      <c r="N23" s="413"/>
    </row>
    <row r="24" spans="1:14" s="102" customFormat="1" ht="15" customHeight="1">
      <c r="A24" s="17" t="s">
        <v>250</v>
      </c>
      <c r="B24" s="101" t="s">
        <v>90</v>
      </c>
      <c r="C24" s="17">
        <v>27813.65</v>
      </c>
      <c r="D24" s="306"/>
      <c r="E24" s="308">
        <v>27813.65</v>
      </c>
      <c r="F24" s="308">
        <v>450</v>
      </c>
      <c r="G24" s="17"/>
      <c r="H24" s="17"/>
      <c r="I24" s="17"/>
      <c r="J24" s="17"/>
      <c r="K24" s="17"/>
      <c r="L24" s="308"/>
      <c r="M24" s="300">
        <f>C24+D24+E24+F24+I24</f>
        <v>56077.3</v>
      </c>
      <c r="N24" s="413"/>
    </row>
    <row r="25" spans="1:14" s="102" customFormat="1" ht="15" customHeight="1">
      <c r="A25" s="17" t="s">
        <v>251</v>
      </c>
      <c r="B25" s="101" t="s">
        <v>91</v>
      </c>
      <c r="C25" s="17">
        <v>9940.64</v>
      </c>
      <c r="D25" s="306">
        <v>41047.45</v>
      </c>
      <c r="E25" s="308"/>
      <c r="F25" s="308">
        <v>81</v>
      </c>
      <c r="G25" s="17"/>
      <c r="H25" s="17"/>
      <c r="I25" s="17">
        <v>-27364.31</v>
      </c>
      <c r="J25" s="17"/>
      <c r="K25" s="17"/>
      <c r="L25" s="308"/>
      <c r="M25" s="300">
        <f>C25+D25+E25+F25+I25</f>
        <v>23704.779999999995</v>
      </c>
      <c r="N25" s="413"/>
    </row>
    <row r="26" spans="1:14" s="102" customFormat="1" ht="14.25" customHeight="1">
      <c r="A26" s="16" t="s">
        <v>187</v>
      </c>
      <c r="B26" s="100" t="s">
        <v>75</v>
      </c>
      <c r="C26" s="152">
        <f>C14+C17+C20+C23</f>
        <v>2679029.97</v>
      </c>
      <c r="D26" s="310">
        <f aca="true" t="shared" si="4" ref="D26:L26">D14+D17+D20+D23</f>
        <v>3636937.7600000007</v>
      </c>
      <c r="E26" s="310">
        <f t="shared" si="4"/>
        <v>-317370.54</v>
      </c>
      <c r="F26" s="310">
        <f t="shared" si="4"/>
        <v>68818.76000000001</v>
      </c>
      <c r="G26" s="152">
        <f t="shared" si="4"/>
        <v>0</v>
      </c>
      <c r="H26" s="152">
        <f t="shared" si="4"/>
        <v>0</v>
      </c>
      <c r="I26" s="309">
        <f>I14+I17+I20+I23</f>
        <v>-3740327.39</v>
      </c>
      <c r="J26" s="152">
        <f t="shared" si="4"/>
        <v>0</v>
      </c>
      <c r="K26" s="152">
        <f t="shared" si="4"/>
        <v>0</v>
      </c>
      <c r="L26" s="310">
        <f t="shared" si="4"/>
        <v>0</v>
      </c>
      <c r="M26" s="309">
        <f>C26+D26+E26+F26+I26</f>
        <v>2327088.56</v>
      </c>
      <c r="N26" s="413"/>
    </row>
    <row r="27" ht="9.75" customHeight="1"/>
    <row r="28" spans="1:11" s="113" customFormat="1" ht="8.25" customHeight="1">
      <c r="A28" s="113" t="s">
        <v>83</v>
      </c>
      <c r="C28" s="138" t="s">
        <v>6</v>
      </c>
      <c r="D28" s="138"/>
      <c r="E28" s="139"/>
      <c r="G28" s="113" t="s">
        <v>456</v>
      </c>
      <c r="I28" s="138" t="s">
        <v>231</v>
      </c>
      <c r="J28" s="138"/>
      <c r="K28" s="139"/>
    </row>
    <row r="29" spans="3:11" s="113" customFormat="1" ht="9.75" customHeight="1">
      <c r="C29" s="139" t="s">
        <v>25</v>
      </c>
      <c r="D29" s="139"/>
      <c r="E29" s="139"/>
      <c r="F29" s="139"/>
      <c r="I29" s="139" t="s">
        <v>25</v>
      </c>
      <c r="J29" s="139"/>
      <c r="K29" s="139"/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B6:E6"/>
  </mergeCells>
  <printOptions horizontalCentered="1"/>
  <pageMargins left="0.35433070866141736" right="0.15748031496062992" top="0.1968503937007874" bottom="0.1968503937007874" header="0.11811023622047245" footer="0.11811023622047245"/>
  <pageSetup fitToHeight="2" fitToWidth="1"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i5-1</cp:lastModifiedBy>
  <cp:lastPrinted>2015-04-20T12:11:43Z</cp:lastPrinted>
  <dcterms:created xsi:type="dcterms:W3CDTF">2007-01-30T12:52:40Z</dcterms:created>
  <dcterms:modified xsi:type="dcterms:W3CDTF">2015-08-25T12:05:13Z</dcterms:modified>
  <cp:category/>
  <cp:version/>
  <cp:contentType/>
  <cp:contentStatus/>
</cp:coreProperties>
</file>